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ortega\Desktop\SOLIMANO\CLIENTES\OBRASCON\"/>
    </mc:Choice>
  </mc:AlternateContent>
  <xr:revisionPtr revIDLastSave="0" documentId="8_{78603801-6917-4CAD-B6F3-A0139737644B}" xr6:coauthVersionLast="47" xr6:coauthVersionMax="47" xr10:uidLastSave="{00000000-0000-0000-0000-000000000000}"/>
  <bookViews>
    <workbookView xWindow="-120" yWindow="-120" windowWidth="20730" windowHeight="11160" tabRatio="800" firstSheet="1" activeTab="1" xr2:uid="{00000000-000D-0000-FFFF-FFFF00000000}"/>
  </bookViews>
  <sheets>
    <sheet name="PPTO POR REGIÓN" sheetId="16" state="hidden" r:id="rId1"/>
    <sheet name="RESUMEN PPTO" sheetId="19" r:id="rId2"/>
    <sheet name="PLANILLA" sheetId="3" r:id="rId3"/>
    <sheet name="GASTOS ASOCIADOS MENSUALES" sheetId="14" r:id="rId4"/>
  </sheets>
  <definedNames>
    <definedName name="_xlnm._FilterDatabase" localSheetId="2" hidden="1">PLANILLA!$B$8:$G$8</definedName>
    <definedName name="BODEGA">#REF!</definedName>
    <definedName name="PercStaf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4" l="1"/>
  <c r="F12" i="14" s="1"/>
  <c r="G12" i="14" s="1"/>
  <c r="D10" i="14"/>
  <c r="F10" i="14" s="1"/>
  <c r="G10" i="14" s="1"/>
  <c r="F10" i="3" l="1"/>
  <c r="F11" i="3" s="1"/>
  <c r="F20" i="3" s="1"/>
  <c r="G10" i="3"/>
  <c r="G11" i="3" s="1"/>
  <c r="G20" i="3" s="1"/>
  <c r="E10" i="3"/>
  <c r="F13" i="3" l="1"/>
  <c r="F18" i="3"/>
  <c r="G18" i="3"/>
  <c r="G13" i="3"/>
  <c r="G19" i="3"/>
  <c r="G17" i="3"/>
  <c r="G16" i="3"/>
  <c r="G22" i="3"/>
  <c r="F17" i="3"/>
  <c r="F22" i="3"/>
  <c r="F16" i="3"/>
  <c r="F19" i="3"/>
  <c r="G23" i="3" l="1"/>
  <c r="G24" i="3" s="1"/>
  <c r="F23" i="3"/>
  <c r="F24" i="3" s="1"/>
  <c r="Q24" i="16"/>
  <c r="Q23" i="16" s="1"/>
  <c r="Q22" i="16" s="1"/>
  <c r="Q21" i="16" s="1"/>
  <c r="Q20" i="16" s="1"/>
  <c r="Q19" i="16" s="1"/>
  <c r="Q17" i="16"/>
  <c r="Q18" i="16" s="1"/>
  <c r="P24" i="16"/>
  <c r="P23" i="16"/>
  <c r="P22" i="16"/>
  <c r="P21" i="16"/>
  <c r="P20" i="16"/>
  <c r="P19" i="16"/>
  <c r="P18" i="16"/>
  <c r="P17" i="16"/>
  <c r="R28" i="16"/>
  <c r="S28" i="16" s="1"/>
  <c r="S29" i="16" s="1"/>
  <c r="P25" i="16"/>
  <c r="O25" i="16"/>
  <c r="N25" i="16"/>
  <c r="G25" i="3" l="1"/>
  <c r="F27" i="3" s="1"/>
  <c r="F25" i="3"/>
  <c r="Q25" i="16"/>
  <c r="F26" i="3" l="1"/>
  <c r="F28" i="3" s="1"/>
  <c r="E27" i="3"/>
  <c r="E25" i="16"/>
  <c r="D25" i="16"/>
  <c r="F29" i="3" l="1"/>
  <c r="F30" i="3" s="1"/>
  <c r="N20" i="16"/>
  <c r="N21" i="16"/>
  <c r="N24" i="16"/>
  <c r="N19" i="16"/>
  <c r="N16" i="16"/>
  <c r="N18" i="16"/>
  <c r="N23" i="16"/>
  <c r="N17" i="16"/>
  <c r="N22" i="16"/>
  <c r="N14" i="16"/>
  <c r="N15" i="16"/>
  <c r="O17" i="16" l="1"/>
  <c r="O16" i="16"/>
  <c r="O14" i="16"/>
  <c r="O23" i="16"/>
  <c r="O21" i="16"/>
  <c r="O19" i="16"/>
  <c r="O24" i="16"/>
  <c r="O20" i="16"/>
  <c r="O15" i="16"/>
  <c r="O22" i="16"/>
  <c r="O18" i="16"/>
  <c r="D9" i="16" l="1"/>
  <c r="D10" i="16"/>
  <c r="L14" i="16" l="1"/>
  <c r="L17" i="16"/>
  <c r="L24" i="16"/>
  <c r="L23" i="16"/>
  <c r="L21" i="16"/>
  <c r="L22" i="16"/>
  <c r="L18" i="16"/>
  <c r="L20" i="16"/>
  <c r="L15" i="16"/>
  <c r="L16" i="16"/>
  <c r="L19" i="16"/>
  <c r="M14" i="16"/>
  <c r="M24" i="16"/>
  <c r="M15" i="16"/>
  <c r="M23" i="16"/>
  <c r="M17" i="16"/>
  <c r="M18" i="16"/>
  <c r="M21" i="16"/>
  <c r="M20" i="16"/>
  <c r="M19" i="16"/>
  <c r="M22" i="16"/>
  <c r="M16" i="16"/>
  <c r="L25" i="16" l="1"/>
  <c r="M25" i="16"/>
  <c r="C9" i="16"/>
  <c r="H15" i="16" s="1"/>
  <c r="D8" i="16"/>
  <c r="K21" i="16" l="1"/>
  <c r="K22" i="16" s="1"/>
  <c r="K23" i="16" s="1"/>
  <c r="K24" i="16" s="1"/>
  <c r="K14" i="16"/>
  <c r="K17" i="16"/>
  <c r="K18" i="16" s="1"/>
  <c r="K19" i="16"/>
  <c r="K20" i="16"/>
  <c r="H14" i="16"/>
  <c r="H21" i="16"/>
  <c r="H19" i="16"/>
  <c r="H23" i="16"/>
  <c r="H16" i="16"/>
  <c r="E9" i="16"/>
  <c r="R9" i="16" s="1"/>
  <c r="H17" i="16"/>
  <c r="H20" i="16"/>
  <c r="H24" i="16"/>
  <c r="H18" i="16"/>
  <c r="H22" i="16"/>
  <c r="K16" i="16" l="1"/>
  <c r="K15" i="16"/>
  <c r="H25" i="16"/>
  <c r="K25" i="16" l="1"/>
  <c r="E11" i="3" l="1"/>
  <c r="E20" i="3" s="1"/>
  <c r="E13" i="3" l="1"/>
  <c r="E22" i="3"/>
  <c r="D7" i="16"/>
  <c r="E19" i="3"/>
  <c r="E18" i="3"/>
  <c r="E17" i="3"/>
  <c r="E16" i="3"/>
  <c r="E23" i="3" l="1"/>
  <c r="J19" i="16"/>
  <c r="J22" i="16"/>
  <c r="J16" i="16"/>
  <c r="J21" i="16"/>
  <c r="J14" i="16"/>
  <c r="J18" i="16"/>
  <c r="J20" i="16"/>
  <c r="J17" i="16"/>
  <c r="J23" i="16"/>
  <c r="J15" i="16"/>
  <c r="J24" i="16"/>
  <c r="J25" i="16" l="1"/>
  <c r="E24" i="3" l="1"/>
  <c r="E25" i="3" s="1"/>
  <c r="E26" i="3" l="1"/>
  <c r="E28" i="3" s="1"/>
  <c r="E29" i="3" l="1"/>
  <c r="E30" i="3" s="1"/>
  <c r="E14" i="14"/>
  <c r="C7" i="16" l="1"/>
  <c r="F23" i="16" s="1"/>
  <c r="G14" i="14"/>
  <c r="G15" i="14" s="1"/>
  <c r="G17" i="14" s="1"/>
  <c r="F20" i="16" l="1"/>
  <c r="F18" i="16"/>
  <c r="F19" i="16"/>
  <c r="F16" i="16"/>
  <c r="F17" i="16"/>
  <c r="E7" i="16"/>
  <c r="R7" i="16" s="1"/>
  <c r="F15" i="16"/>
  <c r="F21" i="16"/>
  <c r="F24" i="16"/>
  <c r="F14" i="16"/>
  <c r="F22" i="16"/>
  <c r="G18" i="14"/>
  <c r="C21" i="14" s="1"/>
  <c r="B12" i="19" l="1"/>
  <c r="C12" i="19" s="1"/>
  <c r="F25" i="16"/>
  <c r="B21" i="14"/>
  <c r="B11" i="19" s="1"/>
  <c r="C8" i="16"/>
  <c r="C11" i="19" l="1"/>
  <c r="C13" i="19" s="1"/>
  <c r="G20" i="16"/>
  <c r="R20" i="16" s="1"/>
  <c r="S20" i="16" s="1"/>
  <c r="G21" i="16"/>
  <c r="G14" i="16"/>
  <c r="G17" i="16"/>
  <c r="E8" i="16"/>
  <c r="R8" i="16" s="1"/>
  <c r="G19" i="16"/>
  <c r="R19" i="16" s="1"/>
  <c r="S19" i="16" s="1"/>
  <c r="G18" i="16" l="1"/>
  <c r="R18" i="16" s="1"/>
  <c r="S18" i="16" s="1"/>
  <c r="R17" i="16"/>
  <c r="S17" i="16" s="1"/>
  <c r="G16" i="16"/>
  <c r="R16" i="16" s="1"/>
  <c r="S16" i="16" s="1"/>
  <c r="G15" i="16"/>
  <c r="R15" i="16" s="1"/>
  <c r="S15" i="16" s="1"/>
  <c r="R14" i="16"/>
  <c r="G22" i="16"/>
  <c r="R21" i="16"/>
  <c r="S21" i="16" s="1"/>
  <c r="H30" i="3" l="1"/>
  <c r="B13" i="19" s="1"/>
  <c r="C10" i="16"/>
  <c r="I14" i="16" s="1"/>
  <c r="S14" i="16"/>
  <c r="R25" i="16"/>
  <c r="S25" i="16" s="1"/>
  <c r="G23" i="16"/>
  <c r="R22" i="16"/>
  <c r="S22" i="16" s="1"/>
  <c r="I22" i="16" l="1"/>
  <c r="I21" i="16"/>
  <c r="I16" i="16"/>
  <c r="I18" i="16"/>
  <c r="I17" i="16"/>
  <c r="I24" i="16"/>
  <c r="I15" i="16"/>
  <c r="I19" i="16"/>
  <c r="I23" i="16"/>
  <c r="I20" i="16"/>
  <c r="E10" i="16"/>
  <c r="R10" i="16" s="1"/>
  <c r="G24" i="16"/>
  <c r="R24" i="16" s="1"/>
  <c r="S24" i="16" s="1"/>
  <c r="R23" i="16"/>
  <c r="S23" i="16" s="1"/>
  <c r="I25" i="16" l="1"/>
  <c r="G2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tc={449C56F1-E3DC-4C35-B775-65F4485E9DB0}</author>
  </authors>
  <commentList>
    <comment ref="E9" authorId="0" shapeId="0" xr:uid="{449C56F1-E3DC-4C35-B775-65F4485E9DB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KPI DEL SUPERVISOR
</t>
      </text>
    </comment>
  </commentList>
</comments>
</file>

<file path=xl/sharedStrings.xml><?xml version="1.0" encoding="utf-8"?>
<sst xmlns="http://schemas.openxmlformats.org/spreadsheetml/2006/main" count="111" uniqueCount="93">
  <si>
    <t>Sub-Total remuneración</t>
  </si>
  <si>
    <t>Condicion de trabajo (movilidad)</t>
  </si>
  <si>
    <t>Total remuneración</t>
  </si>
  <si>
    <t>Beneficios Sociales</t>
  </si>
  <si>
    <t>Total cargas sociales</t>
  </si>
  <si>
    <t>Salario</t>
  </si>
  <si>
    <t>Essalud</t>
  </si>
  <si>
    <t>CTS</t>
  </si>
  <si>
    <t>Vacaciones</t>
  </si>
  <si>
    <t>Gratificación</t>
  </si>
  <si>
    <t>Número de posiciones</t>
  </si>
  <si>
    <t>Total</t>
  </si>
  <si>
    <t>Asignación Familiar</t>
  </si>
  <si>
    <t>PROYECTADO</t>
  </si>
  <si>
    <t>TOTAL</t>
  </si>
  <si>
    <t>Fee</t>
  </si>
  <si>
    <t>Vida Ley</t>
  </si>
  <si>
    <t>Cantidad</t>
  </si>
  <si>
    <t>Lima 1</t>
  </si>
  <si>
    <t>Centro</t>
  </si>
  <si>
    <t>Sur</t>
  </si>
  <si>
    <t>Oriente</t>
  </si>
  <si>
    <t>Analista</t>
  </si>
  <si>
    <t>Coordinador</t>
  </si>
  <si>
    <t>Costo Personal</t>
  </si>
  <si>
    <t>Costo Estructura</t>
  </si>
  <si>
    <t>Gastos Varios</t>
  </si>
  <si>
    <t>Supervisor</t>
  </si>
  <si>
    <t>Mercad</t>
  </si>
  <si>
    <t>Sup</t>
  </si>
  <si>
    <t xml:space="preserve">Planillas </t>
  </si>
  <si>
    <t>Estructura</t>
  </si>
  <si>
    <t>Mercaderista</t>
  </si>
  <si>
    <t>Materiales</t>
  </si>
  <si>
    <t>Viáticos</t>
  </si>
  <si>
    <t>Protección</t>
  </si>
  <si>
    <t>Envíos</t>
  </si>
  <si>
    <t>Arequipa</t>
  </si>
  <si>
    <t>Cusco</t>
  </si>
  <si>
    <t>Iquitos</t>
  </si>
  <si>
    <t>Pucallpa</t>
  </si>
  <si>
    <t>Tarapoto</t>
  </si>
  <si>
    <t>Merc</t>
  </si>
  <si>
    <t>CEDI</t>
  </si>
  <si>
    <t>REGIÓN</t>
  </si>
  <si>
    <t xml:space="preserve">Total </t>
  </si>
  <si>
    <t>Posición</t>
  </si>
  <si>
    <t>HC Propuesto</t>
  </si>
  <si>
    <t>Jerico Sur</t>
  </si>
  <si>
    <t>Salem Sur</t>
  </si>
  <si>
    <t>Salem Centro</t>
  </si>
  <si>
    <t>Arequipa M</t>
  </si>
  <si>
    <t>Puno - Juliaca</t>
  </si>
  <si>
    <t>Junin</t>
  </si>
  <si>
    <t>PRESUPUESTO</t>
  </si>
  <si>
    <t>PROYECTADO MENSUAL</t>
  </si>
  <si>
    <t>Remuneración Variable (Asistencia Perfecta calificación trimestral)</t>
  </si>
  <si>
    <t>Detalle</t>
  </si>
  <si>
    <t>Asignacion Por Persona</t>
  </si>
  <si>
    <t>PU</t>
  </si>
  <si>
    <t>Valor Venta</t>
  </si>
  <si>
    <t>Sub Total adicionales</t>
  </si>
  <si>
    <t>GASTOS ASOCIADOS MENSUALES</t>
  </si>
  <si>
    <t>SST</t>
  </si>
  <si>
    <t>SCTR</t>
  </si>
  <si>
    <t>Sci</t>
  </si>
  <si>
    <r>
      <rPr>
        <b/>
        <sz val="10"/>
        <rFont val="Calibri"/>
        <family val="2"/>
        <scheme val="minor"/>
      </rPr>
      <t xml:space="preserve">GASTOS ASOCIADOS </t>
    </r>
    <r>
      <rPr>
        <b/>
        <sz val="12"/>
        <rFont val="Calibri"/>
        <family val="2"/>
        <scheme val="minor"/>
      </rPr>
      <t>MENSUALES</t>
    </r>
  </si>
  <si>
    <t xml:space="preserve">Detalle </t>
  </si>
  <si>
    <t>Total General</t>
  </si>
  <si>
    <t>COSTO TOTAL DEL SERVICIO - MENSUAL</t>
  </si>
  <si>
    <t>* Montos sin IGV</t>
  </si>
  <si>
    <t xml:space="preserve">Beneficios People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 </t>
  </si>
  <si>
    <t>Asesoría legal Laboral  en torno al servicio.                                                  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</si>
  <si>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                     </t>
  </si>
  <si>
    <t xml:space="preserve">Condiciones de Pago: </t>
  </si>
  <si>
    <t>Pago de Facturas a los 15 días de emitida y entregada.</t>
  </si>
  <si>
    <t xml:space="preserve">Total Personal </t>
  </si>
  <si>
    <t>Total Personal x provincia individual</t>
  </si>
  <si>
    <t>PRESUPUESTO PLANILLA</t>
  </si>
  <si>
    <t>Asesoría y Bienestar Social de manera permanente                                                                                          </t>
  </si>
  <si>
    <t>SALAS DE CAPACITACIÓN Y REUNIONES -VALOR AGREGADO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</si>
  <si>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Personal Back up</t>
  </si>
  <si>
    <t>Total personal + supervisor + back up</t>
  </si>
  <si>
    <t>Exámen Médico Ocupacional PROVISIÓN cada año</t>
  </si>
  <si>
    <t>pack de 2 Pantalon, 2 Polos,zapatos puntas de acero</t>
  </si>
  <si>
    <t>UNIFORMES PROVISIÓN SEMESTRAL</t>
  </si>
  <si>
    <t xml:space="preserve">CARTA FIANZA </t>
  </si>
  <si>
    <t>LIMPIEZA DE OFICINAS OHLA</t>
  </si>
  <si>
    <t>LIMPIEZA DE OFICINAS ARCC</t>
  </si>
  <si>
    <t>supervisor GRAL</t>
  </si>
  <si>
    <t>COSTO TOTAL DEL SERVICIO - ANUAL</t>
  </si>
  <si>
    <t>Evaluación de Personal           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</si>
  <si>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                                                                                                SERVICIO DE LIMPIEZA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</si>
</sst>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&quot;S/.&quot;\ #,##0.00"/>
    <numFmt numFmtId="166" formatCode="&quot;S/.&quot;\ #,##0"/>
    <numFmt numFmtId="167" formatCode="_(* #,##0.00_);_(* \(#,##0.00\);_(* &quot;-&quot;??_);_(@_)"/>
    <numFmt numFmtId="169" formatCode="&quot;S/&quot;\ #,##0.00"/>
    <numFmt numFmtId="170" formatCode="[$$-2C0A]\ #,##0.00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4"/>
      <name val="Calibri"/>
      <family val="2"/>
      <scheme val="minor"/>
    </font>
    <font>
      <sz val="11"/>
      <color indexed="8"/>
      <name val="Calibri"/>
      <family val="2"/>
    </font>
    <font>
      <sz val="10"/>
      <color theme="3" tint="-0.499984740745262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00B050"/>
      <name val="Trebuchet MS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sz val="8"/>
      <color theme="1"/>
      <name val="Verdana"/>
      <family val="2"/>
    </font>
    <font>
      <b/>
      <sz val="8"/>
      <name val="Calibri"/>
      <family val="2"/>
      <scheme val="minor"/>
    </font>
    <font>
      <b/>
      <sz val="14"/>
      <color theme="5"/>
      <name val="Trebuchet MS"/>
      <family val="2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i/>
      <sz val="10"/>
      <name val="Arial"/>
      <family val="2"/>
    </font>
    <font>
      <b/>
      <i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5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0" fontId="7" fillId="0" borderId="0"/>
    <xf numFmtId="167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6" fillId="0" borderId="0"/>
    <xf numFmtId="44" fontId="9" fillId="0" borderId="0" applyFont="0" applyFill="0" applyBorder="0" applyAlignment="0" applyProtection="0"/>
    <xf numFmtId="0" fontId="7" fillId="0" borderId="0" applyFill="0" applyBorder="0"/>
  </cellStyleXfs>
  <cellXfs count="181">
    <xf numFmtId="0" fontId="0" fillId="0" borderId="0" xfId="0"/>
    <xf numFmtId="0" fontId="1" fillId="2" borderId="0" xfId="0" applyFont="1" applyFill="1"/>
    <xf numFmtId="10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 applyProtection="1">
      <alignment horizontal="left"/>
      <protection locked="0"/>
    </xf>
    <xf numFmtId="0" fontId="15" fillId="2" borderId="0" xfId="0" applyFont="1" applyFill="1"/>
    <xf numFmtId="166" fontId="1" fillId="2" borderId="9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/>
    </xf>
    <xf numFmtId="0" fontId="10" fillId="2" borderId="9" xfId="0" applyFont="1" applyFill="1" applyBorder="1"/>
    <xf numFmtId="169" fontId="1" fillId="2" borderId="9" xfId="0" applyNumberFormat="1" applyFont="1" applyFill="1" applyBorder="1" applyAlignment="1">
      <alignment horizontal="center"/>
    </xf>
    <xf numFmtId="169" fontId="10" fillId="4" borderId="9" xfId="0" applyNumberFormat="1" applyFont="1" applyFill="1" applyBorder="1" applyAlignment="1">
      <alignment horizontal="center"/>
    </xf>
    <xf numFmtId="170" fontId="1" fillId="2" borderId="0" xfId="0" applyNumberFormat="1" applyFont="1" applyFill="1"/>
    <xf numFmtId="166" fontId="10" fillId="4" borderId="9" xfId="0" applyNumberFormat="1" applyFont="1" applyFill="1" applyBorder="1" applyAlignment="1">
      <alignment horizontal="center"/>
    </xf>
    <xf numFmtId="170" fontId="10" fillId="4" borderId="9" xfId="0" applyNumberFormat="1" applyFont="1" applyFill="1" applyBorder="1" applyAlignment="1">
      <alignment horizontal="center"/>
    </xf>
    <xf numFmtId="0" fontId="10" fillId="3" borderId="10" xfId="0" applyFont="1" applyFill="1" applyBorder="1"/>
    <xf numFmtId="0" fontId="10" fillId="3" borderId="8" xfId="0" applyFont="1" applyFill="1" applyBorder="1" applyAlignment="1">
      <alignment horizontal="center" vertical="center"/>
    </xf>
    <xf numFmtId="4" fontId="10" fillId="4" borderId="9" xfId="0" applyNumberFormat="1" applyFont="1" applyFill="1" applyBorder="1" applyAlignment="1">
      <alignment horizontal="center"/>
    </xf>
    <xf numFmtId="166" fontId="1" fillId="2" borderId="15" xfId="0" applyNumberFormat="1" applyFont="1" applyFill="1" applyBorder="1" applyAlignment="1">
      <alignment horizontal="center"/>
    </xf>
    <xf numFmtId="166" fontId="1" fillId="2" borderId="17" xfId="0" applyNumberFormat="1" applyFont="1" applyFill="1" applyBorder="1" applyAlignment="1">
      <alignment horizontal="center"/>
    </xf>
    <xf numFmtId="169" fontId="10" fillId="4" borderId="14" xfId="0" applyNumberFormat="1" applyFont="1" applyFill="1" applyBorder="1" applyAlignment="1">
      <alignment horizontal="center"/>
    </xf>
    <xf numFmtId="44" fontId="1" fillId="2" borderId="9" xfId="0" applyNumberFormat="1" applyFont="1" applyFill="1" applyBorder="1"/>
    <xf numFmtId="0" fontId="10" fillId="3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0" fillId="3" borderId="9" xfId="0" applyFont="1" applyFill="1" applyBorder="1"/>
    <xf numFmtId="4" fontId="1" fillId="2" borderId="17" xfId="0" applyNumberFormat="1" applyFont="1" applyFill="1" applyBorder="1" applyAlignment="1">
      <alignment horizontal="center"/>
    </xf>
    <xf numFmtId="4" fontId="1" fillId="2" borderId="18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/>
    </xf>
    <xf numFmtId="166" fontId="1" fillId="2" borderId="16" xfId="0" applyNumberFormat="1" applyFont="1" applyFill="1" applyBorder="1" applyAlignment="1">
      <alignment horizontal="center"/>
    </xf>
    <xf numFmtId="4" fontId="10" fillId="4" borderId="14" xfId="0" applyNumberFormat="1" applyFont="1" applyFill="1" applyBorder="1" applyAlignment="1">
      <alignment horizontal="center"/>
    </xf>
    <xf numFmtId="169" fontId="1" fillId="2" borderId="9" xfId="0" applyNumberFormat="1" applyFont="1" applyFill="1" applyBorder="1"/>
    <xf numFmtId="0" fontId="6" fillId="0" borderId="3" xfId="0" applyFont="1" applyBorder="1" applyAlignment="1">
      <alignment horizontal="left"/>
    </xf>
    <xf numFmtId="43" fontId="1" fillId="2" borderId="0" xfId="0" applyNumberFormat="1" applyFont="1" applyFill="1"/>
    <xf numFmtId="0" fontId="17" fillId="2" borderId="0" xfId="9" applyFont="1" applyFill="1" applyBorder="1" applyAlignment="1">
      <alignment vertical="center"/>
    </xf>
    <xf numFmtId="0" fontId="0" fillId="2" borderId="0" xfId="0" applyFill="1"/>
    <xf numFmtId="0" fontId="2" fillId="2" borderId="0" xfId="9" applyFont="1" applyFill="1" applyBorder="1" applyAlignment="1">
      <alignment vertical="center"/>
    </xf>
    <xf numFmtId="44" fontId="2" fillId="2" borderId="0" xfId="8" applyFont="1" applyFill="1" applyBorder="1" applyAlignment="1">
      <alignment vertical="center"/>
    </xf>
    <xf numFmtId="0" fontId="3" fillId="2" borderId="0" xfId="0" applyFont="1" applyFill="1"/>
    <xf numFmtId="0" fontId="2" fillId="6" borderId="27" xfId="9" applyFont="1" applyFill="1" applyBorder="1" applyAlignment="1">
      <alignment horizontal="center" vertical="center"/>
    </xf>
    <xf numFmtId="0" fontId="2" fillId="6" borderId="28" xfId="9" applyFont="1" applyFill="1" applyBorder="1" applyAlignment="1">
      <alignment horizontal="center" vertical="center" wrapText="1"/>
    </xf>
    <xf numFmtId="0" fontId="2" fillId="6" borderId="28" xfId="9" applyFont="1" applyFill="1" applyBorder="1" applyAlignment="1">
      <alignment horizontal="center" vertical="center"/>
    </xf>
    <xf numFmtId="0" fontId="2" fillId="6" borderId="29" xfId="9" applyFont="1" applyFill="1" applyBorder="1" applyAlignment="1">
      <alignment horizontal="center" vertical="center"/>
    </xf>
    <xf numFmtId="0" fontId="17" fillId="5" borderId="20" xfId="9" applyFont="1" applyFill="1" applyBorder="1" applyAlignment="1">
      <alignment vertical="center"/>
    </xf>
    <xf numFmtId="0" fontId="3" fillId="2" borderId="30" xfId="9" applyFont="1" applyFill="1" applyBorder="1" applyAlignment="1">
      <alignment vertical="center"/>
    </xf>
    <xf numFmtId="0" fontId="3" fillId="2" borderId="32" xfId="9" applyFont="1" applyFill="1" applyBorder="1" applyAlignment="1">
      <alignment horizontal="left" vertical="center"/>
    </xf>
    <xf numFmtId="44" fontId="3" fillId="2" borderId="33" xfId="8" applyFont="1" applyFill="1" applyBorder="1" applyAlignment="1">
      <alignment vertical="center"/>
    </xf>
    <xf numFmtId="4" fontId="2" fillId="5" borderId="6" xfId="0" applyNumberFormat="1" applyFont="1" applyFill="1" applyBorder="1" applyAlignment="1">
      <alignment horizontal="center" vertical="center" wrapText="1"/>
    </xf>
    <xf numFmtId="4" fontId="2" fillId="5" borderId="7" xfId="0" applyNumberFormat="1" applyFont="1" applyFill="1" applyBorder="1" applyAlignment="1">
      <alignment horizontal="center" vertical="center" wrapText="1"/>
    </xf>
    <xf numFmtId="4" fontId="17" fillId="5" borderId="5" xfId="0" applyNumberFormat="1" applyFont="1" applyFill="1" applyBorder="1" applyAlignment="1">
      <alignment horizontal="center" vertical="center" wrapText="1"/>
    </xf>
    <xf numFmtId="165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5" borderId="1" xfId="0" applyNumberFormat="1" applyFont="1" applyFill="1" applyBorder="1" applyAlignment="1">
      <alignment horizontal="center"/>
    </xf>
    <xf numFmtId="0" fontId="3" fillId="2" borderId="38" xfId="9" applyFont="1" applyFill="1" applyBorder="1" applyAlignment="1">
      <alignment vertical="center"/>
    </xf>
    <xf numFmtId="0" fontId="17" fillId="8" borderId="21" xfId="9" applyFont="1" applyFill="1" applyBorder="1" applyAlignment="1">
      <alignment vertical="center"/>
    </xf>
    <xf numFmtId="0" fontId="17" fillId="8" borderId="22" xfId="9" applyFont="1" applyFill="1" applyBorder="1" applyAlignment="1">
      <alignment horizontal="center" vertical="center"/>
    </xf>
    <xf numFmtId="44" fontId="17" fillId="8" borderId="22" xfId="8" applyFont="1" applyFill="1" applyBorder="1" applyAlignment="1">
      <alignment horizontal="center" vertical="center"/>
    </xf>
    <xf numFmtId="44" fontId="3" fillId="8" borderId="23" xfId="8" applyFont="1" applyFill="1" applyBorder="1" applyAlignment="1">
      <alignment horizontal="center" vertical="center"/>
    </xf>
    <xf numFmtId="0" fontId="3" fillId="2" borderId="36" xfId="9" applyFont="1" applyFill="1" applyBorder="1" applyAlignment="1">
      <alignment vertical="center"/>
    </xf>
    <xf numFmtId="44" fontId="3" fillId="2" borderId="36" xfId="8" applyFont="1" applyFill="1" applyBorder="1" applyAlignment="1">
      <alignment vertical="center"/>
    </xf>
    <xf numFmtId="0" fontId="17" fillId="8" borderId="22" xfId="9" applyFont="1" applyFill="1" applyBorder="1" applyAlignment="1">
      <alignment vertical="center"/>
    </xf>
    <xf numFmtId="44" fontId="17" fillId="8" borderId="22" xfId="8" applyFont="1" applyFill="1" applyBorder="1" applyAlignment="1">
      <alignment vertical="center"/>
    </xf>
    <xf numFmtId="44" fontId="3" fillId="2" borderId="26" xfId="8" applyFont="1" applyFill="1" applyBorder="1" applyAlignment="1">
      <alignment vertical="center"/>
    </xf>
    <xf numFmtId="44" fontId="3" fillId="2" borderId="37" xfId="8" applyFont="1" applyFill="1" applyBorder="1" applyAlignment="1">
      <alignment vertical="center"/>
    </xf>
    <xf numFmtId="44" fontId="3" fillId="8" borderId="23" xfId="8" applyFont="1" applyFill="1" applyBorder="1" applyAlignment="1">
      <alignment vertical="center"/>
    </xf>
    <xf numFmtId="0" fontId="3" fillId="2" borderId="31" xfId="9" applyFont="1" applyFill="1" applyBorder="1" applyAlignment="1">
      <alignment vertical="center"/>
    </xf>
    <xf numFmtId="44" fontId="3" fillId="2" borderId="31" xfId="8" applyFont="1" applyFill="1" applyBorder="1" applyAlignment="1">
      <alignment vertical="center"/>
    </xf>
    <xf numFmtId="0" fontId="3" fillId="2" borderId="33" xfId="9" applyFont="1" applyFill="1" applyBorder="1" applyAlignment="1">
      <alignment vertical="center"/>
    </xf>
    <xf numFmtId="44" fontId="3" fillId="2" borderId="34" xfId="8" applyFont="1" applyFill="1" applyBorder="1" applyAlignment="1">
      <alignment vertical="center"/>
    </xf>
    <xf numFmtId="44" fontId="3" fillId="8" borderId="34" xfId="9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4" fillId="2" borderId="0" xfId="0" applyFont="1" applyFill="1"/>
    <xf numFmtId="0" fontId="19" fillId="2" borderId="0" xfId="0" applyFont="1" applyFill="1"/>
    <xf numFmtId="43" fontId="14" fillId="2" borderId="0" xfId="0" applyNumberFormat="1" applyFont="1" applyFill="1"/>
    <xf numFmtId="0" fontId="20" fillId="2" borderId="0" xfId="0" applyFont="1" applyFill="1"/>
    <xf numFmtId="0" fontId="19" fillId="6" borderId="19" xfId="0" applyFont="1" applyFill="1" applyBorder="1" applyAlignment="1">
      <alignment horizontal="center"/>
    </xf>
    <xf numFmtId="0" fontId="20" fillId="2" borderId="19" xfId="0" applyFont="1" applyFill="1" applyBorder="1"/>
    <xf numFmtId="169" fontId="21" fillId="2" borderId="19" xfId="0" applyNumberFormat="1" applyFont="1" applyFill="1" applyBorder="1" applyAlignment="1">
      <alignment horizontal="center"/>
    </xf>
    <xf numFmtId="0" fontId="22" fillId="5" borderId="19" xfId="0" applyFont="1" applyFill="1" applyBorder="1" applyAlignment="1">
      <alignment horizontal="center"/>
    </xf>
    <xf numFmtId="169" fontId="22" fillId="5" borderId="19" xfId="0" applyNumberFormat="1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169" fontId="22" fillId="2" borderId="0" xfId="0" applyNumberFormat="1" applyFont="1" applyFill="1" applyAlignment="1">
      <alignment horizontal="center"/>
    </xf>
    <xf numFmtId="0" fontId="23" fillId="2" borderId="0" xfId="0" applyFont="1" applyFill="1"/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0" fontId="2" fillId="8" borderId="22" xfId="0" applyNumberFormat="1" applyFont="1" applyFill="1" applyBorder="1" applyAlignment="1">
      <alignment horizontal="center" vertical="center"/>
    </xf>
    <xf numFmtId="10" fontId="2" fillId="5" borderId="22" xfId="0" applyNumberFormat="1" applyFont="1" applyFill="1" applyBorder="1" applyAlignment="1">
      <alignment horizontal="center" vertical="center"/>
    </xf>
    <xf numFmtId="0" fontId="2" fillId="5" borderId="20" xfId="9" applyFont="1" applyFill="1" applyBorder="1" applyAlignment="1">
      <alignment vertical="center"/>
    </xf>
    <xf numFmtId="44" fontId="2" fillId="5" borderId="20" xfId="8" applyFont="1" applyFill="1" applyBorder="1" applyAlignment="1">
      <alignment vertical="center"/>
    </xf>
    <xf numFmtId="43" fontId="1" fillId="8" borderId="23" xfId="0" applyNumberFormat="1" applyFont="1" applyFill="1" applyBorder="1"/>
    <xf numFmtId="43" fontId="10" fillId="5" borderId="23" xfId="0" applyNumberFormat="1" applyFont="1" applyFill="1" applyBorder="1"/>
    <xf numFmtId="3" fontId="3" fillId="2" borderId="33" xfId="9" applyNumberFormat="1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4" borderId="14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4" fontId="1" fillId="2" borderId="18" xfId="0" applyNumberFormat="1" applyFont="1" applyFill="1" applyBorder="1" applyAlignment="1">
      <alignment horizontal="center" vertical="center"/>
    </xf>
    <xf numFmtId="3" fontId="1" fillId="2" borderId="18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6" fillId="0" borderId="3" xfId="0" applyFont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8" borderId="1" xfId="0" applyFont="1" applyFill="1" applyBorder="1" applyAlignment="1">
      <alignment horizontal="left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13" fillId="5" borderId="21" xfId="9" applyFont="1" applyFill="1" applyBorder="1" applyAlignment="1">
      <alignment horizontal="center" vertical="center"/>
    </xf>
    <xf numFmtId="0" fontId="13" fillId="5" borderId="22" xfId="9" applyFont="1" applyFill="1" applyBorder="1" applyAlignment="1">
      <alignment horizontal="center" vertical="center"/>
    </xf>
    <xf numFmtId="0" fontId="13" fillId="5" borderId="23" xfId="9" applyFont="1" applyFill="1" applyBorder="1" applyAlignment="1">
      <alignment horizontal="center" vertical="center"/>
    </xf>
    <xf numFmtId="0" fontId="1" fillId="8" borderId="22" xfId="0" applyFont="1" applyFill="1" applyBorder="1"/>
    <xf numFmtId="0" fontId="1" fillId="8" borderId="23" xfId="0" applyFont="1" applyFill="1" applyBorder="1"/>
    <xf numFmtId="0" fontId="10" fillId="8" borderId="21" xfId="0" applyFont="1" applyFill="1" applyBorder="1"/>
    <xf numFmtId="4" fontId="25" fillId="8" borderId="22" xfId="0" applyNumberFormat="1" applyFont="1" applyFill="1" applyBorder="1" applyAlignment="1">
      <alignment horizontal="center"/>
    </xf>
    <xf numFmtId="4" fontId="10" fillId="8" borderId="22" xfId="0" applyNumberFormat="1" applyFont="1" applyFill="1" applyBorder="1" applyAlignment="1">
      <alignment horizontal="center"/>
    </xf>
    <xf numFmtId="0" fontId="13" fillId="5" borderId="39" xfId="0" applyFont="1" applyFill="1" applyBorder="1" applyAlignment="1">
      <alignment horizontal="center" vertical="center"/>
    </xf>
    <xf numFmtId="0" fontId="13" fillId="5" borderId="40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3" fontId="2" fillId="5" borderId="42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165" fontId="3" fillId="0" borderId="44" xfId="0" applyNumberFormat="1" applyFont="1" applyBorder="1" applyAlignment="1">
      <alignment horizontal="center" vertical="center"/>
    </xf>
    <xf numFmtId="165" fontId="3" fillId="0" borderId="4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165" fontId="3" fillId="0" borderId="46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165" fontId="2" fillId="0" borderId="46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2" fillId="8" borderId="35" xfId="0" applyFont="1" applyFill="1" applyBorder="1" applyAlignment="1">
      <alignment vertical="center"/>
    </xf>
    <xf numFmtId="165" fontId="2" fillId="8" borderId="46" xfId="0" applyNumberFormat="1" applyFont="1" applyFill="1" applyBorder="1" applyAlignment="1">
      <alignment horizontal="center" vertical="center"/>
    </xf>
    <xf numFmtId="0" fontId="1" fillId="2" borderId="24" xfId="0" applyFont="1" applyFill="1" applyBorder="1"/>
    <xf numFmtId="0" fontId="1" fillId="2" borderId="0" xfId="0" applyFont="1" applyFill="1" applyBorder="1"/>
    <xf numFmtId="0" fontId="1" fillId="2" borderId="25" xfId="0" applyFont="1" applyFill="1" applyBorder="1"/>
    <xf numFmtId="0" fontId="2" fillId="8" borderId="35" xfId="0" applyFont="1" applyFill="1" applyBorder="1" applyAlignment="1">
      <alignment horizontal="left" vertical="center"/>
    </xf>
    <xf numFmtId="0" fontId="2" fillId="8" borderId="46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left"/>
    </xf>
    <xf numFmtId="165" fontId="3" fillId="0" borderId="46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left"/>
    </xf>
    <xf numFmtId="0" fontId="2" fillId="5" borderId="47" xfId="0" applyFont="1" applyFill="1" applyBorder="1" applyAlignment="1">
      <alignment horizontal="left"/>
    </xf>
    <xf numFmtId="165" fontId="2" fillId="5" borderId="46" xfId="0" applyNumberFormat="1" applyFont="1" applyFill="1" applyBorder="1" applyAlignment="1">
      <alignment horizontal="center"/>
    </xf>
    <xf numFmtId="0" fontId="2" fillId="5" borderId="24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165" fontId="2" fillId="5" borderId="0" xfId="0" applyNumberFormat="1" applyFont="1" applyFill="1" applyBorder="1" applyAlignment="1">
      <alignment horizontal="center"/>
    </xf>
    <xf numFmtId="165" fontId="2" fillId="5" borderId="25" xfId="0" applyNumberFormat="1" applyFont="1" applyFill="1" applyBorder="1" applyAlignment="1">
      <alignment horizontal="center"/>
    </xf>
    <xf numFmtId="0" fontId="10" fillId="9" borderId="24" xfId="0" applyFont="1" applyFill="1" applyBorder="1"/>
    <xf numFmtId="0" fontId="1" fillId="9" borderId="0" xfId="0" applyFont="1" applyFill="1" applyBorder="1"/>
    <xf numFmtId="165" fontId="10" fillId="9" borderId="0" xfId="0" applyNumberFormat="1" applyFont="1" applyFill="1" applyBorder="1" applyAlignment="1">
      <alignment horizontal="center"/>
    </xf>
    <xf numFmtId="0" fontId="1" fillId="9" borderId="25" xfId="0" applyFont="1" applyFill="1" applyBorder="1"/>
    <xf numFmtId="165" fontId="3" fillId="0" borderId="48" xfId="0" applyNumberFormat="1" applyFont="1" applyBorder="1" applyAlignment="1">
      <alignment horizontal="center" vertical="center" wrapText="1"/>
    </xf>
    <xf numFmtId="0" fontId="2" fillId="5" borderId="49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vertical="center" wrapText="1"/>
    </xf>
    <xf numFmtId="165" fontId="2" fillId="5" borderId="50" xfId="0" applyNumberFormat="1" applyFont="1" applyFill="1" applyBorder="1" applyAlignment="1">
      <alignment horizontal="center" vertical="center" wrapText="1"/>
    </xf>
    <xf numFmtId="165" fontId="24" fillId="7" borderId="23" xfId="0" applyNumberFormat="1" applyFont="1" applyFill="1" applyBorder="1"/>
    <xf numFmtId="165" fontId="13" fillId="5" borderId="50" xfId="0" applyNumberFormat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/>
    </xf>
    <xf numFmtId="10" fontId="2" fillId="0" borderId="48" xfId="0" applyNumberFormat="1" applyFont="1" applyBorder="1" applyAlignment="1">
      <alignment horizontal="left" vertical="center"/>
    </xf>
    <xf numFmtId="43" fontId="1" fillId="2" borderId="19" xfId="0" applyNumberFormat="1" applyFont="1" applyFill="1" applyBorder="1" applyAlignment="1">
      <alignment horizontal="center"/>
    </xf>
    <xf numFmtId="43" fontId="1" fillId="2" borderId="19" xfId="0" applyNumberFormat="1" applyFont="1" applyFill="1" applyBorder="1" applyAlignment="1"/>
  </cellXfs>
  <cellStyles count="10">
    <cellStyle name="Diseño 2" xfId="9" xr:uid="{6331F11C-28C6-4ECA-9AA1-BE5829BD7AC4}"/>
    <cellStyle name="Millares 2" xfId="3" xr:uid="{00000000-0005-0000-0000-000000000000}"/>
    <cellStyle name="Millares 2 2" xfId="5" xr:uid="{00000000-0005-0000-0000-000001000000}"/>
    <cellStyle name="Millares 6" xfId="1" xr:uid="{00000000-0005-0000-0000-000002000000}"/>
    <cellStyle name="Millares 6 2" xfId="4" xr:uid="{00000000-0005-0000-0000-000003000000}"/>
    <cellStyle name="Millares 6 3" xfId="6" xr:uid="{00000000-0005-0000-0000-000004000000}"/>
    <cellStyle name="Moneda" xfId="8" builtinId="4"/>
    <cellStyle name="Normal" xfId="0" builtinId="0"/>
    <cellStyle name="Normal 2" xfId="2" xr:uid="{00000000-0005-0000-0000-000006000000}"/>
    <cellStyle name="Normal 4" xfId="7" xr:uid="{79387EE9-98E7-4015-9A21-61902324A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113816</xdr:colOff>
      <xdr:row>1</xdr:row>
      <xdr:rowOff>65223</xdr:rowOff>
    </xdr:from>
    <xdr:to>
      <xdr:col>0</xdr:col>
      <xdr:colOff>1037740</xdr:colOff>
      <xdr:row>4</xdr:row>
      <xdr:rowOff>45082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A3565FD-3FD1-4282-8EEC-DAB6D6E1F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16" y="217623"/>
          <a:ext cx="923924" cy="47515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anessa Ortega Saravia" id="{8331C0C4-7D00-4E69-B120-B621387BC5C4}" userId="S::vortega@gruposolimano.com.pe::5f953700-ad35-4cd5-aafb-455cb81087f3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3-02-22T19:58:57.16" personId="{8331C0C4-7D00-4E69-B120-B621387BC5C4}" id="{449C56F1-E3DC-4C35-B775-65F4485E9DB0}">
    <text xml:space="preserve">KPI DEL SUPERVISOR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DB645-4FE9-425B-A30E-A17D58958B96}">
  <sheetPr>
    <tabColor rgb="FF00B050"/>
  </sheetPr>
  <dimension ref="B1:S741"/>
  <sheetViews>
    <sheetView zoomScaleNormal="100" workbookViewId="0">
      <pane xSplit="7" ySplit="4" topLeftCell="H5" activePane="bottomRight" state="frozen"/>
      <selection pane="topRight" activeCell="E1" sqref="E1"/>
      <selection pane="bottomLeft" activeCell="A8" sqref="A8"/>
      <selection pane="bottomRight" activeCell="H5" sqref="H5"/>
    </sheetView>
  </sheetViews>
  <sheetFormatPr baseColWidth="10" defaultColWidth="11.5703125" defaultRowHeight="15" x14ac:dyDescent="0.25"/>
  <cols>
    <col min="1" max="1" width="2.140625" style="1" customWidth="1"/>
    <col min="2" max="2" width="13.140625" style="1" customWidth="1"/>
    <col min="3" max="3" width="13" style="1" bestFit="1" customWidth="1"/>
    <col min="4" max="4" width="10" style="1" customWidth="1"/>
    <col min="5" max="5" width="11" style="1" customWidth="1"/>
    <col min="6" max="6" width="12.140625" style="1" customWidth="1"/>
    <col min="7" max="7" width="11" customWidth="1"/>
    <col min="8" max="8" width="10.85546875" customWidth="1"/>
    <col min="9" max="9" width="11.5703125" customWidth="1"/>
    <col min="10" max="10" width="11.140625" style="1" customWidth="1"/>
    <col min="11" max="11" width="12.42578125" style="1" customWidth="1"/>
    <col min="12" max="13" width="10.5703125" style="1" customWidth="1"/>
    <col min="14" max="14" width="11.42578125" style="1" customWidth="1"/>
    <col min="15" max="15" width="10.85546875" style="1" customWidth="1"/>
    <col min="16" max="16" width="10.140625" style="1" customWidth="1"/>
    <col min="17" max="17" width="11.42578125" style="1" customWidth="1"/>
    <col min="18" max="18" width="11.7109375" style="1" customWidth="1"/>
    <col min="19" max="19" width="11.28515625" style="1" customWidth="1"/>
    <col min="20" max="16384" width="11.5703125" style="1"/>
  </cols>
  <sheetData>
    <row r="1" spans="2:19" ht="7.5" customHeight="1" x14ac:dyDescent="0.2">
      <c r="G1" s="1"/>
      <c r="H1" s="1"/>
      <c r="I1" s="1"/>
    </row>
    <row r="2" spans="2:19" ht="18.75" x14ac:dyDescent="0.2">
      <c r="B2" s="8" t="s">
        <v>54</v>
      </c>
      <c r="C2" s="8"/>
      <c r="D2" s="8"/>
      <c r="G2" s="1"/>
      <c r="H2" s="1"/>
      <c r="I2" s="1"/>
    </row>
    <row r="3" spans="2:19" ht="12.75" x14ac:dyDescent="0.2">
      <c r="B3" s="9" t="s">
        <v>13</v>
      </c>
      <c r="C3" s="9"/>
      <c r="D3" s="9"/>
      <c r="G3" s="1"/>
      <c r="H3" s="1"/>
      <c r="I3" s="1"/>
    </row>
    <row r="4" spans="2:19" ht="6" customHeight="1" x14ac:dyDescent="0.2">
      <c r="G4" s="1"/>
      <c r="H4" s="1"/>
      <c r="I4" s="1"/>
    </row>
    <row r="5" spans="2:19" ht="6" customHeight="1" x14ac:dyDescent="0.2">
      <c r="G5" s="1"/>
      <c r="H5" s="1"/>
      <c r="I5" s="1"/>
    </row>
    <row r="6" spans="2:19" ht="12.75" customHeight="1" x14ac:dyDescent="0.2">
      <c r="B6" s="30" t="s">
        <v>46</v>
      </c>
      <c r="C6" s="29" t="s">
        <v>30</v>
      </c>
      <c r="D6" s="29" t="s">
        <v>31</v>
      </c>
      <c r="E6" s="29" t="s">
        <v>45</v>
      </c>
      <c r="G6" s="1"/>
      <c r="H6" s="1"/>
      <c r="I6" s="1"/>
    </row>
    <row r="7" spans="2:19" ht="12.75" customHeight="1" x14ac:dyDescent="0.2">
      <c r="B7" s="15" t="s">
        <v>32</v>
      </c>
      <c r="C7" s="16">
        <f>+PLANILLA!E30</f>
        <v>3439.736616666667</v>
      </c>
      <c r="D7" s="16" t="e">
        <f>+#REF!</f>
        <v>#REF!</v>
      </c>
      <c r="E7" s="16" t="e">
        <f>+SUM(C7:D7)</f>
        <v>#REF!</v>
      </c>
      <c r="G7" s="1"/>
      <c r="H7" s="1"/>
      <c r="I7" s="1"/>
      <c r="R7" s="18" t="e">
        <f>+E7/3.8</f>
        <v>#REF!</v>
      </c>
    </row>
    <row r="8" spans="2:19" ht="12.75" customHeight="1" x14ac:dyDescent="0.2">
      <c r="B8" s="15" t="s">
        <v>27</v>
      </c>
      <c r="C8" s="16" t="e">
        <f>+PLANILLA!#REF!</f>
        <v>#REF!</v>
      </c>
      <c r="D8" s="16" t="e">
        <f>+#REF!</f>
        <v>#REF!</v>
      </c>
      <c r="E8" s="16" t="e">
        <f t="shared" ref="E8:E10" si="0">+SUM(C8:D8)</f>
        <v>#REF!</v>
      </c>
      <c r="G8" s="1"/>
      <c r="H8" s="1"/>
      <c r="I8" s="1"/>
      <c r="R8" s="18" t="e">
        <f>+E8/3.8</f>
        <v>#REF!</v>
      </c>
    </row>
    <row r="9" spans="2:19" ht="12.75" customHeight="1" x14ac:dyDescent="0.2">
      <c r="B9" s="15" t="s">
        <v>22</v>
      </c>
      <c r="C9" s="16" t="e">
        <f>+PLANILLA!#REF!</f>
        <v>#REF!</v>
      </c>
      <c r="D9" s="16" t="e">
        <f>+#REF!</f>
        <v>#REF!</v>
      </c>
      <c r="E9" s="16" t="e">
        <f t="shared" si="0"/>
        <v>#REF!</v>
      </c>
      <c r="G9" s="1"/>
      <c r="H9" s="1"/>
      <c r="I9" s="1"/>
      <c r="R9" s="18" t="e">
        <f>+E9/3.8</f>
        <v>#REF!</v>
      </c>
    </row>
    <row r="10" spans="2:19" ht="12.75" customHeight="1" x14ac:dyDescent="0.2">
      <c r="B10" s="15" t="s">
        <v>23</v>
      </c>
      <c r="C10" s="16" t="e">
        <f>+PLANILLA!#REF!</f>
        <v>#REF!</v>
      </c>
      <c r="D10" s="16" t="e">
        <f>+#REF!</f>
        <v>#REF!</v>
      </c>
      <c r="E10" s="16" t="e">
        <f t="shared" si="0"/>
        <v>#REF!</v>
      </c>
      <c r="G10" s="1"/>
      <c r="H10" s="1"/>
      <c r="I10" s="1"/>
      <c r="R10" s="18" t="e">
        <f>+E10/3.8</f>
        <v>#REF!</v>
      </c>
    </row>
    <row r="11" spans="2:19" ht="12.75" x14ac:dyDescent="0.2">
      <c r="G11" s="1"/>
      <c r="H11" s="1"/>
      <c r="I11" s="1"/>
      <c r="N11" s="12"/>
      <c r="O11" s="12"/>
      <c r="P11" s="12"/>
      <c r="Q11" s="12"/>
    </row>
    <row r="12" spans="2:19" ht="12.75" x14ac:dyDescent="0.2">
      <c r="B12" s="110" t="s">
        <v>44</v>
      </c>
      <c r="C12" s="21"/>
      <c r="D12" s="112" t="s">
        <v>47</v>
      </c>
      <c r="E12" s="112"/>
      <c r="F12" s="104" t="s">
        <v>24</v>
      </c>
      <c r="G12" s="105"/>
      <c r="H12" s="105"/>
      <c r="I12" s="105"/>
      <c r="J12" s="100" t="s">
        <v>25</v>
      </c>
      <c r="K12" s="100"/>
      <c r="L12" s="100"/>
      <c r="M12" s="100"/>
      <c r="N12" s="100" t="s">
        <v>26</v>
      </c>
      <c r="O12" s="100"/>
      <c r="P12" s="100"/>
      <c r="Q12" s="100"/>
      <c r="R12" s="101" t="s">
        <v>14</v>
      </c>
      <c r="S12" s="101"/>
    </row>
    <row r="13" spans="2:19" ht="19.5" customHeight="1" x14ac:dyDescent="0.2">
      <c r="B13" s="111"/>
      <c r="C13" s="22" t="s">
        <v>43</v>
      </c>
      <c r="D13" s="28" t="s">
        <v>42</v>
      </c>
      <c r="E13" s="13" t="s">
        <v>29</v>
      </c>
      <c r="F13" s="13" t="s">
        <v>28</v>
      </c>
      <c r="G13" s="13" t="s">
        <v>27</v>
      </c>
      <c r="H13" s="13" t="s">
        <v>22</v>
      </c>
      <c r="I13" s="13" t="s">
        <v>23</v>
      </c>
      <c r="J13" s="13" t="s">
        <v>28</v>
      </c>
      <c r="K13" s="13" t="s">
        <v>27</v>
      </c>
      <c r="L13" s="13" t="s">
        <v>22</v>
      </c>
      <c r="M13" s="13" t="s">
        <v>23</v>
      </c>
      <c r="N13" s="13" t="s">
        <v>33</v>
      </c>
      <c r="O13" s="13" t="s">
        <v>35</v>
      </c>
      <c r="P13" s="13" t="s">
        <v>36</v>
      </c>
      <c r="Q13" s="13" t="s">
        <v>34</v>
      </c>
      <c r="R13" s="101"/>
      <c r="S13" s="101"/>
    </row>
    <row r="14" spans="2:19" ht="12.75" x14ac:dyDescent="0.2">
      <c r="B14" s="108" t="s">
        <v>18</v>
      </c>
      <c r="C14" s="31" t="s">
        <v>48</v>
      </c>
      <c r="D14" s="14">
        <v>2</v>
      </c>
      <c r="E14" s="106">
        <v>1</v>
      </c>
      <c r="F14" s="24">
        <f>+D14*$C$7</f>
        <v>6879.4732333333341</v>
      </c>
      <c r="G14" s="27" t="e">
        <f>+C8*1/3</f>
        <v>#REF!</v>
      </c>
      <c r="H14" s="25" t="e">
        <f t="shared" ref="H14:H24" si="1">+$C$9*($D14/$D$25)</f>
        <v>#REF!</v>
      </c>
      <c r="I14" s="11" t="e">
        <f t="shared" ref="I14:I24" si="2">+$C$10*($D14/$D$25)</f>
        <v>#REF!</v>
      </c>
      <c r="J14" s="11" t="e">
        <f t="shared" ref="J14:J24" si="3">+D14*$D$7</f>
        <v>#REF!</v>
      </c>
      <c r="K14" s="11" t="e">
        <f>+D8*1/3</f>
        <v>#REF!</v>
      </c>
      <c r="L14" s="11" t="e">
        <f t="shared" ref="L14:L24" si="4">+$D$9*($D14/$D$25)</f>
        <v>#REF!</v>
      </c>
      <c r="M14" s="11" t="e">
        <f t="shared" ref="M14:M24" si="5">+$D$10*($D14/$D$25)</f>
        <v>#REF!</v>
      </c>
      <c r="N14" s="16" t="e">
        <f>+$N$25*(D14/$D$25)</f>
        <v>#REF!</v>
      </c>
      <c r="O14" s="16" t="e">
        <f t="shared" ref="O14:O24" si="6">+$O$25*($D14/$D$25)</f>
        <v>#REF!</v>
      </c>
      <c r="P14" s="16"/>
      <c r="Q14" s="16"/>
      <c r="R14" s="19" t="e">
        <f t="shared" ref="R14:R24" si="7">+SUM(F14:Q14)</f>
        <v>#REF!</v>
      </c>
      <c r="S14" s="20" t="e">
        <f t="shared" ref="S14:S24" si="8">+R14/3.8</f>
        <v>#REF!</v>
      </c>
    </row>
    <row r="15" spans="2:19" ht="12.75" x14ac:dyDescent="0.2">
      <c r="B15" s="108"/>
      <c r="C15" s="31" t="s">
        <v>49</v>
      </c>
      <c r="D15" s="14">
        <v>4</v>
      </c>
      <c r="E15" s="107"/>
      <c r="F15" s="24">
        <f t="shared" ref="F15:F24" si="9">+D15*$C$7</f>
        <v>13758.946466666668</v>
      </c>
      <c r="G15" s="27" t="e">
        <f>+G14</f>
        <v>#REF!</v>
      </c>
      <c r="H15" s="25" t="e">
        <f t="shared" si="1"/>
        <v>#REF!</v>
      </c>
      <c r="I15" s="11" t="e">
        <f t="shared" si="2"/>
        <v>#REF!</v>
      </c>
      <c r="J15" s="11" t="e">
        <f t="shared" si="3"/>
        <v>#REF!</v>
      </c>
      <c r="K15" s="11" t="e">
        <f>+K14</f>
        <v>#REF!</v>
      </c>
      <c r="L15" s="11" t="e">
        <f t="shared" si="4"/>
        <v>#REF!</v>
      </c>
      <c r="M15" s="11" t="e">
        <f t="shared" si="5"/>
        <v>#REF!</v>
      </c>
      <c r="N15" s="16" t="e">
        <f t="shared" ref="N15:N24" si="10">+$N$25*(D15/$D$25)</f>
        <v>#REF!</v>
      </c>
      <c r="O15" s="16" t="e">
        <f t="shared" si="6"/>
        <v>#REF!</v>
      </c>
      <c r="P15" s="16"/>
      <c r="Q15" s="16"/>
      <c r="R15" s="19" t="e">
        <f t="shared" si="7"/>
        <v>#REF!</v>
      </c>
      <c r="S15" s="20" t="e">
        <f t="shared" si="8"/>
        <v>#REF!</v>
      </c>
    </row>
    <row r="16" spans="2:19" ht="12.75" x14ac:dyDescent="0.2">
      <c r="B16" s="108"/>
      <c r="C16" s="31" t="s">
        <v>50</v>
      </c>
      <c r="D16" s="14">
        <v>6</v>
      </c>
      <c r="E16" s="107"/>
      <c r="F16" s="24">
        <f t="shared" si="9"/>
        <v>20638.419700000002</v>
      </c>
      <c r="G16" s="27" t="e">
        <f>+G14</f>
        <v>#REF!</v>
      </c>
      <c r="H16" s="25" t="e">
        <f t="shared" si="1"/>
        <v>#REF!</v>
      </c>
      <c r="I16" s="11" t="e">
        <f t="shared" si="2"/>
        <v>#REF!</v>
      </c>
      <c r="J16" s="11" t="e">
        <f t="shared" si="3"/>
        <v>#REF!</v>
      </c>
      <c r="K16" s="11" t="e">
        <f>+K14</f>
        <v>#REF!</v>
      </c>
      <c r="L16" s="11" t="e">
        <f t="shared" si="4"/>
        <v>#REF!</v>
      </c>
      <c r="M16" s="11" t="e">
        <f t="shared" si="5"/>
        <v>#REF!</v>
      </c>
      <c r="N16" s="16" t="e">
        <f t="shared" si="10"/>
        <v>#REF!</v>
      </c>
      <c r="O16" s="16" t="e">
        <f t="shared" si="6"/>
        <v>#REF!</v>
      </c>
      <c r="P16" s="16"/>
      <c r="Q16" s="16"/>
      <c r="R16" s="19" t="e">
        <f t="shared" si="7"/>
        <v>#REF!</v>
      </c>
      <c r="S16" s="20" t="e">
        <f t="shared" si="8"/>
        <v>#REF!</v>
      </c>
    </row>
    <row r="17" spans="2:19" ht="12.75" x14ac:dyDescent="0.2">
      <c r="B17" s="108" t="s">
        <v>20</v>
      </c>
      <c r="C17" s="31" t="s">
        <v>37</v>
      </c>
      <c r="D17" s="35">
        <v>9</v>
      </c>
      <c r="E17" s="109">
        <v>1</v>
      </c>
      <c r="F17" s="36">
        <f t="shared" si="9"/>
        <v>30957.629550000005</v>
      </c>
      <c r="G17" s="27" t="e">
        <f>+C8/2</f>
        <v>#REF!</v>
      </c>
      <c r="H17" s="25" t="e">
        <f t="shared" si="1"/>
        <v>#REF!</v>
      </c>
      <c r="I17" s="11" t="e">
        <f t="shared" si="2"/>
        <v>#REF!</v>
      </c>
      <c r="J17" s="11" t="e">
        <f t="shared" si="3"/>
        <v>#REF!</v>
      </c>
      <c r="K17" s="11" t="e">
        <f>+D8/2</f>
        <v>#REF!</v>
      </c>
      <c r="L17" s="11" t="e">
        <f t="shared" si="4"/>
        <v>#REF!</v>
      </c>
      <c r="M17" s="11" t="e">
        <f t="shared" si="5"/>
        <v>#REF!</v>
      </c>
      <c r="N17" s="16" t="e">
        <f t="shared" si="10"/>
        <v>#REF!</v>
      </c>
      <c r="O17" s="16" t="e">
        <f t="shared" si="6"/>
        <v>#REF!</v>
      </c>
      <c r="P17" s="16">
        <f>48.5714285714286*1.08</f>
        <v>52.457142857142891</v>
      </c>
      <c r="Q17" s="16">
        <f>274.357142857143*1.08</f>
        <v>296.30571428571449</v>
      </c>
      <c r="R17" s="19" t="e">
        <f t="shared" si="7"/>
        <v>#REF!</v>
      </c>
      <c r="S17" s="20" t="e">
        <f t="shared" si="8"/>
        <v>#REF!</v>
      </c>
    </row>
    <row r="18" spans="2:19" ht="12.75" x14ac:dyDescent="0.2">
      <c r="B18" s="108"/>
      <c r="C18" s="31" t="s">
        <v>51</v>
      </c>
      <c r="D18" s="35">
        <v>2</v>
      </c>
      <c r="E18" s="109"/>
      <c r="F18" s="36">
        <f t="shared" si="9"/>
        <v>6879.4732333333341</v>
      </c>
      <c r="G18" s="27" t="e">
        <f>+G17</f>
        <v>#REF!</v>
      </c>
      <c r="H18" s="25" t="e">
        <f t="shared" si="1"/>
        <v>#REF!</v>
      </c>
      <c r="I18" s="11" t="e">
        <f t="shared" si="2"/>
        <v>#REF!</v>
      </c>
      <c r="J18" s="11" t="e">
        <f t="shared" si="3"/>
        <v>#REF!</v>
      </c>
      <c r="K18" s="11" t="e">
        <f>+K17</f>
        <v>#REF!</v>
      </c>
      <c r="L18" s="11" t="e">
        <f t="shared" si="4"/>
        <v>#REF!</v>
      </c>
      <c r="M18" s="11" t="e">
        <f t="shared" si="5"/>
        <v>#REF!</v>
      </c>
      <c r="N18" s="16" t="e">
        <f t="shared" si="10"/>
        <v>#REF!</v>
      </c>
      <c r="O18" s="16" t="e">
        <f t="shared" si="6"/>
        <v>#REF!</v>
      </c>
      <c r="P18" s="16">
        <f>48.5714285714286*1.08</f>
        <v>52.457142857142891</v>
      </c>
      <c r="Q18" s="16">
        <f>+Q17</f>
        <v>296.30571428571449</v>
      </c>
      <c r="R18" s="19" t="e">
        <f t="shared" si="7"/>
        <v>#REF!</v>
      </c>
      <c r="S18" s="20" t="e">
        <f t="shared" si="8"/>
        <v>#REF!</v>
      </c>
    </row>
    <row r="19" spans="2:19" ht="12.75" x14ac:dyDescent="0.2">
      <c r="B19" s="108"/>
      <c r="C19" s="31" t="s">
        <v>38</v>
      </c>
      <c r="D19" s="14">
        <v>9</v>
      </c>
      <c r="E19" s="34">
        <v>1</v>
      </c>
      <c r="F19" s="24">
        <f t="shared" si="9"/>
        <v>30957.629550000005</v>
      </c>
      <c r="G19" s="38" t="e">
        <f>+C8</f>
        <v>#REF!</v>
      </c>
      <c r="H19" s="25" t="e">
        <f t="shared" si="1"/>
        <v>#REF!</v>
      </c>
      <c r="I19" s="11" t="e">
        <f t="shared" si="2"/>
        <v>#REF!</v>
      </c>
      <c r="J19" s="11" t="e">
        <f t="shared" si="3"/>
        <v>#REF!</v>
      </c>
      <c r="K19" s="11" t="e">
        <f>+D8</f>
        <v>#REF!</v>
      </c>
      <c r="L19" s="11" t="e">
        <f t="shared" si="4"/>
        <v>#REF!</v>
      </c>
      <c r="M19" s="11" t="e">
        <f t="shared" si="5"/>
        <v>#REF!</v>
      </c>
      <c r="N19" s="16" t="e">
        <f t="shared" si="10"/>
        <v>#REF!</v>
      </c>
      <c r="O19" s="16" t="e">
        <f t="shared" si="6"/>
        <v>#REF!</v>
      </c>
      <c r="P19" s="16">
        <f>97.1428571428571*1.08</f>
        <v>104.91428571428567</v>
      </c>
      <c r="Q19" s="16">
        <f t="shared" ref="Q19:Q22" si="11">+Q20</f>
        <v>592.61142857142897</v>
      </c>
      <c r="R19" s="19" t="e">
        <f t="shared" si="7"/>
        <v>#REF!</v>
      </c>
      <c r="S19" s="20" t="e">
        <f t="shared" si="8"/>
        <v>#REF!</v>
      </c>
    </row>
    <row r="20" spans="2:19" ht="12.75" x14ac:dyDescent="0.2">
      <c r="B20" s="108"/>
      <c r="C20" s="31" t="s">
        <v>52</v>
      </c>
      <c r="D20" s="14">
        <v>6</v>
      </c>
      <c r="E20" s="33">
        <v>1</v>
      </c>
      <c r="F20" s="24">
        <f>+D20*$C$7</f>
        <v>20638.419700000002</v>
      </c>
      <c r="G20" s="38" t="e">
        <f>+C8</f>
        <v>#REF!</v>
      </c>
      <c r="H20" s="25" t="e">
        <f t="shared" si="1"/>
        <v>#REF!</v>
      </c>
      <c r="I20" s="11" t="e">
        <f t="shared" si="2"/>
        <v>#REF!</v>
      </c>
      <c r="J20" s="11" t="e">
        <f t="shared" si="3"/>
        <v>#REF!</v>
      </c>
      <c r="K20" s="11" t="e">
        <f>+D8</f>
        <v>#REF!</v>
      </c>
      <c r="L20" s="11" t="e">
        <f t="shared" si="4"/>
        <v>#REF!</v>
      </c>
      <c r="M20" s="11" t="e">
        <f t="shared" si="5"/>
        <v>#REF!</v>
      </c>
      <c r="N20" s="16" t="e">
        <f t="shared" si="10"/>
        <v>#REF!</v>
      </c>
      <c r="O20" s="16" t="e">
        <f t="shared" si="6"/>
        <v>#REF!</v>
      </c>
      <c r="P20" s="16">
        <f t="shared" ref="P20:P24" si="12">97.1428571428571*1.08</f>
        <v>104.91428571428567</v>
      </c>
      <c r="Q20" s="16">
        <f t="shared" si="11"/>
        <v>592.61142857142897</v>
      </c>
      <c r="R20" s="19" t="e">
        <f t="shared" si="7"/>
        <v>#REF!</v>
      </c>
      <c r="S20" s="20" t="e">
        <f t="shared" si="8"/>
        <v>#REF!</v>
      </c>
    </row>
    <row r="21" spans="2:19" ht="12.75" x14ac:dyDescent="0.2">
      <c r="B21" s="32" t="s">
        <v>19</v>
      </c>
      <c r="C21" s="31" t="s">
        <v>53</v>
      </c>
      <c r="D21" s="35">
        <v>5</v>
      </c>
      <c r="E21" s="109">
        <v>1</v>
      </c>
      <c r="F21" s="36">
        <f t="shared" si="9"/>
        <v>17198.683083333337</v>
      </c>
      <c r="G21" s="27" t="e">
        <f>+C8/4</f>
        <v>#REF!</v>
      </c>
      <c r="H21" s="25" t="e">
        <f t="shared" si="1"/>
        <v>#REF!</v>
      </c>
      <c r="I21" s="11" t="e">
        <f t="shared" si="2"/>
        <v>#REF!</v>
      </c>
      <c r="J21" s="11" t="e">
        <f t="shared" si="3"/>
        <v>#REF!</v>
      </c>
      <c r="K21" s="11" t="e">
        <f>+D8/4</f>
        <v>#REF!</v>
      </c>
      <c r="L21" s="11" t="e">
        <f t="shared" si="4"/>
        <v>#REF!</v>
      </c>
      <c r="M21" s="11" t="e">
        <f t="shared" si="5"/>
        <v>#REF!</v>
      </c>
      <c r="N21" s="16" t="e">
        <f t="shared" si="10"/>
        <v>#REF!</v>
      </c>
      <c r="O21" s="16" t="e">
        <f t="shared" si="6"/>
        <v>#REF!</v>
      </c>
      <c r="P21" s="16">
        <f t="shared" si="12"/>
        <v>104.91428571428567</v>
      </c>
      <c r="Q21" s="16">
        <f t="shared" si="11"/>
        <v>592.61142857142897</v>
      </c>
      <c r="R21" s="19" t="e">
        <f t="shared" si="7"/>
        <v>#REF!</v>
      </c>
      <c r="S21" s="20" t="e">
        <f t="shared" si="8"/>
        <v>#REF!</v>
      </c>
    </row>
    <row r="22" spans="2:19" ht="15" customHeight="1" x14ac:dyDescent="0.2">
      <c r="B22" s="108" t="s">
        <v>21</v>
      </c>
      <c r="C22" s="31" t="s">
        <v>40</v>
      </c>
      <c r="D22" s="35">
        <v>1</v>
      </c>
      <c r="E22" s="109"/>
      <c r="F22" s="36">
        <f t="shared" si="9"/>
        <v>3439.736616666667</v>
      </c>
      <c r="G22" s="27" t="e">
        <f t="shared" ref="G22:G23" si="13">+G21</f>
        <v>#REF!</v>
      </c>
      <c r="H22" s="25" t="e">
        <f t="shared" si="1"/>
        <v>#REF!</v>
      </c>
      <c r="I22" s="11" t="e">
        <f t="shared" si="2"/>
        <v>#REF!</v>
      </c>
      <c r="J22" s="11" t="e">
        <f t="shared" si="3"/>
        <v>#REF!</v>
      </c>
      <c r="K22" s="11" t="e">
        <f t="shared" ref="K22:K23" si="14">+K21</f>
        <v>#REF!</v>
      </c>
      <c r="L22" s="11" t="e">
        <f t="shared" si="4"/>
        <v>#REF!</v>
      </c>
      <c r="M22" s="11" t="e">
        <f t="shared" si="5"/>
        <v>#REF!</v>
      </c>
      <c r="N22" s="16" t="e">
        <f t="shared" si="10"/>
        <v>#REF!</v>
      </c>
      <c r="O22" s="16" t="e">
        <f t="shared" si="6"/>
        <v>#REF!</v>
      </c>
      <c r="P22" s="16">
        <f t="shared" si="12"/>
        <v>104.91428571428567</v>
      </c>
      <c r="Q22" s="16">
        <f t="shared" si="11"/>
        <v>592.61142857142897</v>
      </c>
      <c r="R22" s="19" t="e">
        <f t="shared" si="7"/>
        <v>#REF!</v>
      </c>
      <c r="S22" s="20" t="e">
        <f t="shared" si="8"/>
        <v>#REF!</v>
      </c>
    </row>
    <row r="23" spans="2:19" ht="12.75" x14ac:dyDescent="0.2">
      <c r="B23" s="108"/>
      <c r="C23" s="31" t="s">
        <v>39</v>
      </c>
      <c r="D23" s="35">
        <v>3</v>
      </c>
      <c r="E23" s="109"/>
      <c r="F23" s="36">
        <f t="shared" si="9"/>
        <v>10319.209850000001</v>
      </c>
      <c r="G23" s="27" t="e">
        <f t="shared" si="13"/>
        <v>#REF!</v>
      </c>
      <c r="H23" s="25" t="e">
        <f t="shared" si="1"/>
        <v>#REF!</v>
      </c>
      <c r="I23" s="11" t="e">
        <f t="shared" si="2"/>
        <v>#REF!</v>
      </c>
      <c r="J23" s="11" t="e">
        <f t="shared" si="3"/>
        <v>#REF!</v>
      </c>
      <c r="K23" s="11" t="e">
        <f t="shared" si="14"/>
        <v>#REF!</v>
      </c>
      <c r="L23" s="11" t="e">
        <f t="shared" si="4"/>
        <v>#REF!</v>
      </c>
      <c r="M23" s="11" t="e">
        <f t="shared" si="5"/>
        <v>#REF!</v>
      </c>
      <c r="N23" s="16" t="e">
        <f t="shared" si="10"/>
        <v>#REF!</v>
      </c>
      <c r="O23" s="16" t="e">
        <f t="shared" si="6"/>
        <v>#REF!</v>
      </c>
      <c r="P23" s="16">
        <f t="shared" si="12"/>
        <v>104.91428571428567</v>
      </c>
      <c r="Q23" s="16">
        <f>+Q24</f>
        <v>592.61142857142897</v>
      </c>
      <c r="R23" s="19" t="e">
        <f t="shared" si="7"/>
        <v>#REF!</v>
      </c>
      <c r="S23" s="20" t="e">
        <f t="shared" si="8"/>
        <v>#REF!</v>
      </c>
    </row>
    <row r="24" spans="2:19" ht="12.75" x14ac:dyDescent="0.2">
      <c r="B24" s="108"/>
      <c r="C24" s="31" t="s">
        <v>41</v>
      </c>
      <c r="D24" s="35">
        <v>1</v>
      </c>
      <c r="E24" s="109"/>
      <c r="F24" s="36">
        <f t="shared" si="9"/>
        <v>3439.736616666667</v>
      </c>
      <c r="G24" s="27" t="e">
        <f>+G23</f>
        <v>#REF!</v>
      </c>
      <c r="H24" s="25" t="e">
        <f t="shared" si="1"/>
        <v>#REF!</v>
      </c>
      <c r="I24" s="11" t="e">
        <f t="shared" si="2"/>
        <v>#REF!</v>
      </c>
      <c r="J24" s="11" t="e">
        <f t="shared" si="3"/>
        <v>#REF!</v>
      </c>
      <c r="K24" s="11" t="e">
        <f>+K23</f>
        <v>#REF!</v>
      </c>
      <c r="L24" s="11" t="e">
        <f t="shared" si="4"/>
        <v>#REF!</v>
      </c>
      <c r="M24" s="11" t="e">
        <f t="shared" si="5"/>
        <v>#REF!</v>
      </c>
      <c r="N24" s="16" t="e">
        <f t="shared" si="10"/>
        <v>#REF!</v>
      </c>
      <c r="O24" s="16" t="e">
        <f t="shared" si="6"/>
        <v>#REF!</v>
      </c>
      <c r="P24" s="16">
        <f t="shared" si="12"/>
        <v>104.91428571428567</v>
      </c>
      <c r="Q24" s="16">
        <f>548.714285714286*1.08</f>
        <v>592.61142857142897</v>
      </c>
      <c r="R24" s="19" t="e">
        <f t="shared" si="7"/>
        <v>#REF!</v>
      </c>
      <c r="S24" s="20" t="e">
        <f t="shared" si="8"/>
        <v>#REF!</v>
      </c>
    </row>
    <row r="25" spans="2:19" ht="12.75" x14ac:dyDescent="0.2">
      <c r="B25" s="102" t="s">
        <v>14</v>
      </c>
      <c r="C25" s="103"/>
      <c r="D25" s="23">
        <f t="shared" ref="D25:M25" si="15">+SUM(D14:D24)</f>
        <v>48</v>
      </c>
      <c r="E25" s="37">
        <f t="shared" si="15"/>
        <v>5</v>
      </c>
      <c r="F25" s="17">
        <f t="shared" si="15"/>
        <v>165107.35760000002</v>
      </c>
      <c r="G25" s="26" t="e">
        <f t="shared" si="15"/>
        <v>#REF!</v>
      </c>
      <c r="H25" s="17" t="e">
        <f t="shared" si="15"/>
        <v>#REF!</v>
      </c>
      <c r="I25" s="17" t="e">
        <f t="shared" si="15"/>
        <v>#REF!</v>
      </c>
      <c r="J25" s="17" t="e">
        <f t="shared" si="15"/>
        <v>#REF!</v>
      </c>
      <c r="K25" s="17" t="e">
        <f t="shared" si="15"/>
        <v>#REF!</v>
      </c>
      <c r="L25" s="17" t="e">
        <f t="shared" si="15"/>
        <v>#REF!</v>
      </c>
      <c r="M25" s="17" t="e">
        <f t="shared" si="15"/>
        <v>#REF!</v>
      </c>
      <c r="N25" s="17" t="e">
        <f>+'GASTOS ASOCIADOS MENSUALES'!#REF!*1.08</f>
        <v>#REF!</v>
      </c>
      <c r="O25" s="17" t="e">
        <f>+'GASTOS ASOCIADOS MENSUALES'!#REF!*1.08</f>
        <v>#REF!</v>
      </c>
      <c r="P25" s="17" t="e">
        <f>+'GASTOS ASOCIADOS MENSUALES'!#REF!*1.08</f>
        <v>#REF!</v>
      </c>
      <c r="Q25" s="17" t="e">
        <f>+('GASTOS ASOCIADOS MENSUALES'!#REF!+'GASTOS ASOCIADOS MENSUALES'!#REF!)*1.08</f>
        <v>#REF!</v>
      </c>
      <c r="R25" s="17" t="e">
        <f>+SUM(R14:R24)</f>
        <v>#REF!</v>
      </c>
      <c r="S25" s="20" t="e">
        <f>+R25/3.8</f>
        <v>#REF!</v>
      </c>
    </row>
    <row r="26" spans="2:19" ht="12.75" x14ac:dyDescent="0.2">
      <c r="G26" s="1"/>
      <c r="H26" s="1"/>
      <c r="I26" s="1"/>
    </row>
    <row r="27" spans="2:19" ht="12.75" x14ac:dyDescent="0.2">
      <c r="G27" s="1"/>
      <c r="H27" s="1"/>
      <c r="I27" s="1"/>
    </row>
    <row r="28" spans="2:19" ht="12.75" x14ac:dyDescent="0.2">
      <c r="G28" s="1"/>
      <c r="H28" s="1"/>
      <c r="I28" s="1"/>
      <c r="Q28" s="1">
        <v>42251</v>
      </c>
      <c r="R28" s="1">
        <f>+Q28/11</f>
        <v>3841</v>
      </c>
      <c r="S28" s="1">
        <f>+R28/7</f>
        <v>548.71428571428567</v>
      </c>
    </row>
    <row r="29" spans="2:19" ht="12.75" x14ac:dyDescent="0.2">
      <c r="G29" s="1"/>
      <c r="H29" s="1"/>
      <c r="I29" s="1"/>
      <c r="S29" s="1">
        <f>+S28/2</f>
        <v>274.35714285714283</v>
      </c>
    </row>
    <row r="30" spans="2:19" ht="12.75" x14ac:dyDescent="0.2">
      <c r="G30" s="1"/>
      <c r="H30" s="1"/>
      <c r="I30" s="1"/>
    </row>
    <row r="31" spans="2:19" ht="12.75" x14ac:dyDescent="0.2">
      <c r="G31" s="1"/>
      <c r="H31" s="1"/>
      <c r="I31" s="1"/>
    </row>
    <row r="32" spans="2:19" ht="12.75" x14ac:dyDescent="0.2">
      <c r="G32" s="1"/>
      <c r="H32" s="1"/>
      <c r="I32" s="1"/>
    </row>
    <row r="33" s="1" customFormat="1" ht="12.75" x14ac:dyDescent="0.2"/>
    <row r="34" s="1" customFormat="1" ht="12.75" x14ac:dyDescent="0.2"/>
    <row r="35" s="1" customFormat="1" ht="12.75" x14ac:dyDescent="0.2"/>
    <row r="36" s="1" customFormat="1" ht="12.75" x14ac:dyDescent="0.2"/>
    <row r="37" s="1" customFormat="1" ht="12.75" x14ac:dyDescent="0.2"/>
    <row r="38" s="1" customFormat="1" ht="12.75" x14ac:dyDescent="0.2"/>
    <row r="39" s="1" customFormat="1" ht="12.75" x14ac:dyDescent="0.2"/>
    <row r="40" s="1" customFormat="1" ht="12.75" x14ac:dyDescent="0.2"/>
    <row r="41" s="1" customFormat="1" ht="12.75" x14ac:dyDescent="0.2"/>
    <row r="42" s="1" customFormat="1" ht="12.75" x14ac:dyDescent="0.2"/>
    <row r="43" s="1" customFormat="1" ht="12.75" x14ac:dyDescent="0.2"/>
    <row r="44" s="1" customFormat="1" ht="12.75" x14ac:dyDescent="0.2"/>
    <row r="45" s="1" customFormat="1" ht="12.75" x14ac:dyDescent="0.2"/>
    <row r="46" s="1" customFormat="1" ht="12.75" x14ac:dyDescent="0.2"/>
    <row r="47" s="1" customFormat="1" ht="12.75" x14ac:dyDescent="0.2"/>
    <row r="48" s="1" customFormat="1" ht="12.75" x14ac:dyDescent="0.2"/>
    <row r="49" s="1" customFormat="1" ht="12.75" x14ac:dyDescent="0.2"/>
    <row r="50" s="1" customFormat="1" ht="12.75" x14ac:dyDescent="0.2"/>
    <row r="51" s="1" customFormat="1" ht="12.75" x14ac:dyDescent="0.2"/>
    <row r="52" s="1" customFormat="1" ht="12.75" x14ac:dyDescent="0.2"/>
    <row r="53" s="1" customFormat="1" ht="12.75" x14ac:dyDescent="0.2"/>
    <row r="54" s="1" customFormat="1" ht="12.75" x14ac:dyDescent="0.2"/>
    <row r="55" s="1" customFormat="1" ht="12.75" x14ac:dyDescent="0.2"/>
    <row r="56" s="1" customFormat="1" ht="12.75" x14ac:dyDescent="0.2"/>
    <row r="57" s="1" customFormat="1" ht="12.75" x14ac:dyDescent="0.2"/>
    <row r="58" s="1" customFormat="1" ht="12.75" x14ac:dyDescent="0.2"/>
    <row r="59" s="1" customFormat="1" ht="12.75" x14ac:dyDescent="0.2"/>
    <row r="60" s="1" customFormat="1" ht="12.75" x14ac:dyDescent="0.2"/>
    <row r="61" s="1" customFormat="1" ht="12.75" x14ac:dyDescent="0.2"/>
    <row r="62" s="1" customFormat="1" ht="12.75" x14ac:dyDescent="0.2"/>
    <row r="63" s="1" customFormat="1" ht="12.75" x14ac:dyDescent="0.2"/>
    <row r="64" s="1" customFormat="1" ht="12.75" x14ac:dyDescent="0.2"/>
    <row r="65" s="1" customFormat="1" ht="12.75" x14ac:dyDescent="0.2"/>
    <row r="66" s="1" customFormat="1" ht="12.75" x14ac:dyDescent="0.2"/>
    <row r="67" s="1" customFormat="1" ht="12.75" x14ac:dyDescent="0.2"/>
    <row r="68" s="1" customFormat="1" ht="12.75" x14ac:dyDescent="0.2"/>
    <row r="69" s="1" customFormat="1" ht="12.75" x14ac:dyDescent="0.2"/>
    <row r="70" s="1" customFormat="1" ht="12.75" x14ac:dyDescent="0.2"/>
    <row r="71" s="1" customFormat="1" ht="12.75" x14ac:dyDescent="0.2"/>
    <row r="72" s="1" customFormat="1" ht="12.75" x14ac:dyDescent="0.2"/>
    <row r="73" s="1" customFormat="1" ht="12.75" x14ac:dyDescent="0.2"/>
    <row r="74" s="1" customFormat="1" ht="12.75" x14ac:dyDescent="0.2"/>
    <row r="75" s="1" customFormat="1" ht="12.75" x14ac:dyDescent="0.2"/>
    <row r="76" s="1" customFormat="1" ht="12.75" x14ac:dyDescent="0.2"/>
    <row r="77" s="1" customFormat="1" ht="12.75" x14ac:dyDescent="0.2"/>
    <row r="78" s="1" customFormat="1" ht="12.75" x14ac:dyDescent="0.2"/>
    <row r="79" s="1" customFormat="1" ht="12.75" x14ac:dyDescent="0.2"/>
    <row r="80" s="1" customFormat="1" ht="12.75" x14ac:dyDescent="0.2"/>
    <row r="81" s="1" customFormat="1" ht="12.75" x14ac:dyDescent="0.2"/>
    <row r="82" s="1" customFormat="1" ht="12.75" x14ac:dyDescent="0.2"/>
    <row r="83" s="1" customFormat="1" ht="12.75" x14ac:dyDescent="0.2"/>
    <row r="84" s="1" customFormat="1" ht="12.75" x14ac:dyDescent="0.2"/>
    <row r="85" s="1" customFormat="1" ht="12.75" x14ac:dyDescent="0.2"/>
    <row r="86" s="1" customFormat="1" ht="12.75" x14ac:dyDescent="0.2"/>
    <row r="87" s="1" customFormat="1" ht="12.75" x14ac:dyDescent="0.2"/>
    <row r="88" s="1" customFormat="1" ht="12.75" x14ac:dyDescent="0.2"/>
    <row r="89" s="1" customFormat="1" ht="12.75" x14ac:dyDescent="0.2"/>
    <row r="90" s="1" customFormat="1" ht="12.75" x14ac:dyDescent="0.2"/>
    <row r="91" s="1" customFormat="1" ht="12.75" x14ac:dyDescent="0.2"/>
    <row r="92" s="1" customFormat="1" ht="12.75" x14ac:dyDescent="0.2"/>
    <row r="93" s="1" customFormat="1" ht="12.75" x14ac:dyDescent="0.2"/>
    <row r="94" s="1" customFormat="1" ht="12.75" x14ac:dyDescent="0.2"/>
    <row r="95" s="1" customFormat="1" ht="12.75" x14ac:dyDescent="0.2"/>
    <row r="96" s="1" customFormat="1" ht="12.75" x14ac:dyDescent="0.2"/>
    <row r="97" s="1" customFormat="1" ht="12.75" x14ac:dyDescent="0.2"/>
    <row r="98" s="1" customFormat="1" ht="12.75" x14ac:dyDescent="0.2"/>
    <row r="99" s="1" customFormat="1" ht="12.75" x14ac:dyDescent="0.2"/>
    <row r="100" s="1" customFormat="1" ht="12.75" x14ac:dyDescent="0.2"/>
    <row r="101" s="1" customFormat="1" ht="12.75" x14ac:dyDescent="0.2"/>
    <row r="102" s="1" customFormat="1" ht="12.75" x14ac:dyDescent="0.2"/>
    <row r="103" s="1" customFormat="1" ht="12.75" x14ac:dyDescent="0.2"/>
    <row r="104" s="1" customFormat="1" ht="12.75" x14ac:dyDescent="0.2"/>
    <row r="105" s="1" customFormat="1" ht="12.75" x14ac:dyDescent="0.2"/>
    <row r="106" s="1" customFormat="1" ht="12.75" x14ac:dyDescent="0.2"/>
    <row r="107" s="1" customFormat="1" ht="12.75" x14ac:dyDescent="0.2"/>
    <row r="108" s="1" customFormat="1" ht="12.75" x14ac:dyDescent="0.2"/>
    <row r="109" s="1" customFormat="1" ht="12.75" x14ac:dyDescent="0.2"/>
    <row r="110" s="1" customFormat="1" ht="12.75" x14ac:dyDescent="0.2"/>
    <row r="111" s="1" customFormat="1" ht="12.75" x14ac:dyDescent="0.2"/>
    <row r="112" s="1" customFormat="1" ht="12.75" x14ac:dyDescent="0.2"/>
    <row r="113" s="1" customFormat="1" ht="12.75" x14ac:dyDescent="0.2"/>
    <row r="114" s="1" customFormat="1" ht="12.75" x14ac:dyDescent="0.2"/>
    <row r="115" s="1" customFormat="1" ht="12.75" x14ac:dyDescent="0.2"/>
    <row r="116" s="1" customFormat="1" ht="12.75" x14ac:dyDescent="0.2"/>
    <row r="117" s="1" customFormat="1" ht="12.75" x14ac:dyDescent="0.2"/>
    <row r="118" s="1" customFormat="1" ht="12.75" x14ac:dyDescent="0.2"/>
    <row r="119" s="1" customFormat="1" ht="12.75" x14ac:dyDescent="0.2"/>
    <row r="120" s="1" customFormat="1" ht="12.75" x14ac:dyDescent="0.2"/>
    <row r="121" s="1" customFormat="1" ht="12.75" x14ac:dyDescent="0.2"/>
    <row r="122" s="1" customFormat="1" ht="12.75" x14ac:dyDescent="0.2"/>
    <row r="123" s="1" customFormat="1" ht="12.75" x14ac:dyDescent="0.2"/>
    <row r="124" s="1" customFormat="1" ht="12.75" x14ac:dyDescent="0.2"/>
    <row r="125" s="1" customFormat="1" ht="12.75" x14ac:dyDescent="0.2"/>
    <row r="126" s="1" customFormat="1" ht="12.75" x14ac:dyDescent="0.2"/>
    <row r="127" s="1" customFormat="1" ht="12.75" x14ac:dyDescent="0.2"/>
    <row r="128" s="1" customFormat="1" ht="12.75" x14ac:dyDescent="0.2"/>
    <row r="129" s="1" customFormat="1" ht="12.75" x14ac:dyDescent="0.2"/>
    <row r="130" s="1" customFormat="1" ht="12.75" x14ac:dyDescent="0.2"/>
    <row r="131" s="1" customFormat="1" ht="12.75" x14ac:dyDescent="0.2"/>
    <row r="132" s="1" customFormat="1" ht="12.75" x14ac:dyDescent="0.2"/>
    <row r="133" s="1" customFormat="1" ht="12.75" x14ac:dyDescent="0.2"/>
    <row r="134" s="1" customFormat="1" ht="12.75" x14ac:dyDescent="0.2"/>
    <row r="135" s="1" customFormat="1" ht="12.75" x14ac:dyDescent="0.2"/>
    <row r="136" s="1" customFormat="1" ht="12.75" x14ac:dyDescent="0.2"/>
    <row r="137" s="1" customFormat="1" ht="12.75" x14ac:dyDescent="0.2"/>
    <row r="138" s="1" customFormat="1" ht="12.75" x14ac:dyDescent="0.2"/>
    <row r="139" s="1" customFormat="1" ht="12.75" x14ac:dyDescent="0.2"/>
    <row r="140" s="1" customFormat="1" ht="12.75" x14ac:dyDescent="0.2"/>
    <row r="141" s="1" customFormat="1" ht="12.75" x14ac:dyDescent="0.2"/>
    <row r="142" s="1" customFormat="1" ht="12.75" x14ac:dyDescent="0.2"/>
    <row r="143" s="1" customFormat="1" ht="12.75" x14ac:dyDescent="0.2"/>
    <row r="144" s="1" customFormat="1" ht="12.75" x14ac:dyDescent="0.2"/>
    <row r="145" s="1" customFormat="1" ht="12.75" x14ac:dyDescent="0.2"/>
    <row r="146" s="1" customFormat="1" ht="12.75" x14ac:dyDescent="0.2"/>
    <row r="147" s="1" customFormat="1" ht="12.75" x14ac:dyDescent="0.2"/>
    <row r="148" s="1" customFormat="1" ht="12.75" x14ac:dyDescent="0.2"/>
    <row r="149" s="1" customFormat="1" ht="12.75" x14ac:dyDescent="0.2"/>
    <row r="150" s="1" customFormat="1" ht="12.75" x14ac:dyDescent="0.2"/>
    <row r="151" s="1" customFormat="1" ht="12.75" x14ac:dyDescent="0.2"/>
    <row r="152" s="1" customFormat="1" ht="12.75" x14ac:dyDescent="0.2"/>
    <row r="153" s="1" customFormat="1" ht="12.75" x14ac:dyDescent="0.2"/>
    <row r="154" s="1" customFormat="1" ht="12.75" x14ac:dyDescent="0.2"/>
    <row r="155" s="1" customFormat="1" ht="12.75" x14ac:dyDescent="0.2"/>
    <row r="156" s="1" customFormat="1" ht="12.75" x14ac:dyDescent="0.2"/>
    <row r="157" s="1" customFormat="1" ht="12.75" x14ac:dyDescent="0.2"/>
    <row r="158" s="1" customFormat="1" ht="12.75" x14ac:dyDescent="0.2"/>
    <row r="159" s="1" customFormat="1" ht="12.75" x14ac:dyDescent="0.2"/>
    <row r="160" s="1" customFormat="1" ht="12.75" x14ac:dyDescent="0.2"/>
    <row r="161" s="1" customFormat="1" ht="12.75" x14ac:dyDescent="0.2"/>
    <row r="162" s="1" customFormat="1" ht="12.75" x14ac:dyDescent="0.2"/>
    <row r="163" s="1" customFormat="1" ht="12.75" x14ac:dyDescent="0.2"/>
    <row r="164" s="1" customFormat="1" ht="12.75" x14ac:dyDescent="0.2"/>
    <row r="165" s="1" customFormat="1" ht="12.75" x14ac:dyDescent="0.2"/>
    <row r="166" s="1" customFormat="1" ht="12.75" x14ac:dyDescent="0.2"/>
    <row r="167" s="1" customFormat="1" ht="12.75" x14ac:dyDescent="0.2"/>
    <row r="168" s="1" customFormat="1" ht="12.75" x14ac:dyDescent="0.2"/>
    <row r="169" s="1" customFormat="1" ht="12.75" x14ac:dyDescent="0.2"/>
    <row r="170" s="1" customFormat="1" ht="12.75" x14ac:dyDescent="0.2"/>
    <row r="171" s="1" customFormat="1" ht="12.75" x14ac:dyDescent="0.2"/>
    <row r="172" s="1" customFormat="1" ht="12.75" x14ac:dyDescent="0.2"/>
    <row r="173" s="1" customFormat="1" ht="12.75" x14ac:dyDescent="0.2"/>
    <row r="174" s="1" customFormat="1" ht="12.75" x14ac:dyDescent="0.2"/>
    <row r="175" s="1" customFormat="1" ht="12.75" x14ac:dyDescent="0.2"/>
    <row r="176" s="1" customFormat="1" ht="12.75" x14ac:dyDescent="0.2"/>
    <row r="177" s="1" customFormat="1" ht="12.75" x14ac:dyDescent="0.2"/>
    <row r="178" s="1" customFormat="1" ht="12.75" x14ac:dyDescent="0.2"/>
    <row r="179" s="1" customFormat="1" ht="12.75" x14ac:dyDescent="0.2"/>
    <row r="180" s="1" customFormat="1" ht="12.75" x14ac:dyDescent="0.2"/>
    <row r="181" s="1" customFormat="1" ht="12.75" x14ac:dyDescent="0.2"/>
    <row r="182" s="1" customFormat="1" ht="12.75" x14ac:dyDescent="0.2"/>
    <row r="183" s="1" customFormat="1" ht="12.75" x14ac:dyDescent="0.2"/>
    <row r="184" s="1" customFormat="1" ht="12.75" x14ac:dyDescent="0.2"/>
    <row r="185" s="1" customFormat="1" ht="12.75" x14ac:dyDescent="0.2"/>
    <row r="186" s="1" customFormat="1" ht="12.75" x14ac:dyDescent="0.2"/>
    <row r="187" s="1" customFormat="1" ht="12.75" x14ac:dyDescent="0.2"/>
    <row r="188" s="1" customFormat="1" ht="12.75" x14ac:dyDescent="0.2"/>
    <row r="189" s="1" customFormat="1" ht="12.75" x14ac:dyDescent="0.2"/>
    <row r="190" s="1" customFormat="1" ht="12.75" x14ac:dyDescent="0.2"/>
    <row r="191" s="1" customFormat="1" ht="12.75" x14ac:dyDescent="0.2"/>
    <row r="192" s="1" customFormat="1" ht="12.75" x14ac:dyDescent="0.2"/>
    <row r="193" s="1" customFormat="1" ht="12.75" x14ac:dyDescent="0.2"/>
    <row r="194" s="1" customFormat="1" ht="12.75" x14ac:dyDescent="0.2"/>
    <row r="195" s="1" customFormat="1" ht="12.75" x14ac:dyDescent="0.2"/>
    <row r="196" s="1" customFormat="1" ht="12.75" x14ac:dyDescent="0.2"/>
    <row r="197" s="1" customFormat="1" ht="12.75" x14ac:dyDescent="0.2"/>
    <row r="198" s="1" customFormat="1" ht="12.75" x14ac:dyDescent="0.2"/>
    <row r="199" s="1" customFormat="1" ht="12.75" x14ac:dyDescent="0.2"/>
    <row r="200" s="1" customFormat="1" ht="12.75" x14ac:dyDescent="0.2"/>
    <row r="201" s="1" customFormat="1" ht="12.75" x14ac:dyDescent="0.2"/>
    <row r="202" s="1" customFormat="1" ht="12.75" x14ac:dyDescent="0.2"/>
    <row r="203" s="1" customFormat="1" ht="12.75" x14ac:dyDescent="0.2"/>
    <row r="204" s="1" customFormat="1" ht="12.75" x14ac:dyDescent="0.2"/>
    <row r="205" s="1" customFormat="1" ht="12.75" x14ac:dyDescent="0.2"/>
    <row r="206" s="1" customFormat="1" ht="12.75" x14ac:dyDescent="0.2"/>
    <row r="207" s="1" customFormat="1" ht="12.75" x14ac:dyDescent="0.2"/>
    <row r="208" s="1" customFormat="1" ht="12.75" x14ac:dyDescent="0.2"/>
    <row r="209" s="1" customFormat="1" ht="12.75" x14ac:dyDescent="0.2"/>
    <row r="210" s="1" customFormat="1" ht="12.75" x14ac:dyDescent="0.2"/>
    <row r="211" s="1" customFormat="1" ht="12.75" x14ac:dyDescent="0.2"/>
    <row r="212" s="1" customFormat="1" ht="12.75" x14ac:dyDescent="0.2"/>
    <row r="213" s="1" customFormat="1" ht="12.75" x14ac:dyDescent="0.2"/>
    <row r="214" s="1" customFormat="1" ht="12.75" x14ac:dyDescent="0.2"/>
    <row r="215" s="1" customFormat="1" ht="12.75" x14ac:dyDescent="0.2"/>
    <row r="216" s="1" customFormat="1" ht="12.75" x14ac:dyDescent="0.2"/>
    <row r="217" s="1" customFormat="1" ht="12.75" x14ac:dyDescent="0.2"/>
    <row r="218" s="1" customFormat="1" ht="12.75" x14ac:dyDescent="0.2"/>
    <row r="219" s="1" customFormat="1" ht="12.75" x14ac:dyDescent="0.2"/>
    <row r="220" s="1" customFormat="1" ht="12.75" x14ac:dyDescent="0.2"/>
    <row r="221" s="1" customFormat="1" ht="12.75" x14ac:dyDescent="0.2"/>
    <row r="222" s="1" customFormat="1" ht="12.75" x14ac:dyDescent="0.2"/>
    <row r="223" s="1" customFormat="1" ht="12.75" x14ac:dyDescent="0.2"/>
    <row r="224" s="1" customFormat="1" ht="12.75" x14ac:dyDescent="0.2"/>
    <row r="225" s="1" customFormat="1" ht="12.75" x14ac:dyDescent="0.2"/>
    <row r="226" s="1" customFormat="1" ht="12.75" x14ac:dyDescent="0.2"/>
    <row r="227" s="1" customFormat="1" ht="12.75" x14ac:dyDescent="0.2"/>
    <row r="228" s="1" customFormat="1" ht="12.75" x14ac:dyDescent="0.2"/>
    <row r="229" s="1" customFormat="1" ht="12.75" x14ac:dyDescent="0.2"/>
    <row r="230" s="1" customFormat="1" ht="12.75" x14ac:dyDescent="0.2"/>
    <row r="231" s="1" customFormat="1" ht="12.75" x14ac:dyDescent="0.2"/>
    <row r="232" s="1" customFormat="1" ht="12.75" x14ac:dyDescent="0.2"/>
    <row r="233" s="1" customFormat="1" ht="12.75" x14ac:dyDescent="0.2"/>
    <row r="234" s="1" customFormat="1" ht="12.75" x14ac:dyDescent="0.2"/>
    <row r="235" s="1" customFormat="1" ht="12.75" x14ac:dyDescent="0.2"/>
    <row r="236" s="1" customFormat="1" ht="12.75" x14ac:dyDescent="0.2"/>
    <row r="237" s="1" customFormat="1" ht="12.75" x14ac:dyDescent="0.2"/>
    <row r="238" s="1" customFormat="1" ht="12.75" x14ac:dyDescent="0.2"/>
    <row r="239" s="1" customFormat="1" ht="12.75" x14ac:dyDescent="0.2"/>
    <row r="240" s="1" customFormat="1" ht="12.75" x14ac:dyDescent="0.2"/>
    <row r="241" s="1" customFormat="1" ht="12.75" x14ac:dyDescent="0.2"/>
    <row r="242" s="1" customFormat="1" ht="12.75" x14ac:dyDescent="0.2"/>
    <row r="243" s="1" customFormat="1" ht="12.75" x14ac:dyDescent="0.2"/>
    <row r="244" s="1" customFormat="1" ht="12.75" x14ac:dyDescent="0.2"/>
    <row r="245" s="1" customFormat="1" ht="12.75" x14ac:dyDescent="0.2"/>
    <row r="246" s="1" customFormat="1" ht="12.75" x14ac:dyDescent="0.2"/>
    <row r="247" s="1" customFormat="1" ht="12.75" x14ac:dyDescent="0.2"/>
    <row r="248" s="1" customFormat="1" ht="12.75" x14ac:dyDescent="0.2"/>
    <row r="249" s="1" customFormat="1" ht="12.75" x14ac:dyDescent="0.2"/>
    <row r="250" s="1" customFormat="1" ht="12.75" x14ac:dyDescent="0.2"/>
    <row r="251" s="1" customFormat="1" ht="12.75" x14ac:dyDescent="0.2"/>
    <row r="252" s="1" customFormat="1" ht="12.75" x14ac:dyDescent="0.2"/>
    <row r="253" s="1" customFormat="1" ht="12.75" x14ac:dyDescent="0.2"/>
    <row r="254" s="1" customFormat="1" ht="12.75" x14ac:dyDescent="0.2"/>
    <row r="255" s="1" customFormat="1" ht="12.75" x14ac:dyDescent="0.2"/>
    <row r="256" s="1" customFormat="1" ht="12.75" x14ac:dyDescent="0.2"/>
    <row r="257" s="1" customFormat="1" ht="12.75" x14ac:dyDescent="0.2"/>
    <row r="258" s="1" customFormat="1" ht="12.75" x14ac:dyDescent="0.2"/>
    <row r="259" s="1" customFormat="1" ht="12.75" x14ac:dyDescent="0.2"/>
    <row r="260" s="1" customFormat="1" ht="12.75" x14ac:dyDescent="0.2"/>
    <row r="261" s="1" customFormat="1" ht="12.75" x14ac:dyDescent="0.2"/>
    <row r="262" s="1" customFormat="1" ht="12.75" x14ac:dyDescent="0.2"/>
    <row r="263" s="1" customFormat="1" ht="12.75" x14ac:dyDescent="0.2"/>
    <row r="264" s="1" customFormat="1" ht="12.75" x14ac:dyDescent="0.2"/>
    <row r="265" s="1" customFormat="1" ht="12.75" x14ac:dyDescent="0.2"/>
    <row r="266" s="1" customFormat="1" ht="12.75" x14ac:dyDescent="0.2"/>
    <row r="267" s="1" customFormat="1" ht="12.75" x14ac:dyDescent="0.2"/>
    <row r="268" s="1" customFormat="1" ht="12.75" x14ac:dyDescent="0.2"/>
    <row r="269" s="1" customFormat="1" ht="12.75" x14ac:dyDescent="0.2"/>
    <row r="270" s="1" customFormat="1" ht="12.75" x14ac:dyDescent="0.2"/>
    <row r="271" s="1" customFormat="1" ht="12.75" x14ac:dyDescent="0.2"/>
    <row r="272" s="1" customFormat="1" ht="12.75" x14ac:dyDescent="0.2"/>
    <row r="273" s="1" customFormat="1" ht="12.75" x14ac:dyDescent="0.2"/>
    <row r="274" s="1" customFormat="1" ht="12.75" x14ac:dyDescent="0.2"/>
    <row r="275" s="1" customFormat="1" ht="12.75" x14ac:dyDescent="0.2"/>
    <row r="276" s="1" customFormat="1" ht="12.75" x14ac:dyDescent="0.2"/>
    <row r="277" s="1" customFormat="1" ht="12.75" x14ac:dyDescent="0.2"/>
    <row r="278" s="1" customFormat="1" ht="12.75" x14ac:dyDescent="0.2"/>
    <row r="279" s="1" customFormat="1" ht="12.75" x14ac:dyDescent="0.2"/>
    <row r="280" s="1" customFormat="1" ht="12.75" x14ac:dyDescent="0.2"/>
    <row r="281" s="1" customFormat="1" ht="12.75" x14ac:dyDescent="0.2"/>
    <row r="282" s="1" customFormat="1" ht="12.75" x14ac:dyDescent="0.2"/>
    <row r="283" s="1" customFormat="1" ht="12.75" x14ac:dyDescent="0.2"/>
    <row r="284" s="1" customFormat="1" ht="12.75" x14ac:dyDescent="0.2"/>
    <row r="285" s="1" customFormat="1" ht="12.75" x14ac:dyDescent="0.2"/>
    <row r="286" s="1" customFormat="1" ht="12.75" x14ac:dyDescent="0.2"/>
    <row r="287" s="1" customFormat="1" ht="12.75" x14ac:dyDescent="0.2"/>
    <row r="288" s="1" customFormat="1" ht="12.75" x14ac:dyDescent="0.2"/>
    <row r="289" s="1" customFormat="1" ht="12.75" x14ac:dyDescent="0.2"/>
    <row r="290" s="1" customFormat="1" ht="12.75" x14ac:dyDescent="0.2"/>
    <row r="291" s="1" customFormat="1" ht="12.75" x14ac:dyDescent="0.2"/>
    <row r="292" s="1" customFormat="1" ht="12.75" x14ac:dyDescent="0.2"/>
    <row r="293" s="1" customFormat="1" ht="12.75" x14ac:dyDescent="0.2"/>
    <row r="294" s="1" customFormat="1" ht="12.75" x14ac:dyDescent="0.2"/>
    <row r="295" s="1" customFormat="1" ht="12.75" x14ac:dyDescent="0.2"/>
    <row r="296" s="1" customFormat="1" ht="12.75" x14ac:dyDescent="0.2"/>
    <row r="297" s="1" customFormat="1" ht="12.75" x14ac:dyDescent="0.2"/>
    <row r="298" s="1" customFormat="1" ht="12.75" x14ac:dyDescent="0.2"/>
    <row r="299" s="1" customFormat="1" ht="12.75" x14ac:dyDescent="0.2"/>
    <row r="300" s="1" customFormat="1" ht="12.75" x14ac:dyDescent="0.2"/>
    <row r="301" s="1" customFormat="1" ht="12.75" x14ac:dyDescent="0.2"/>
    <row r="302" s="1" customFormat="1" ht="12.75" x14ac:dyDescent="0.2"/>
    <row r="303" s="1" customFormat="1" ht="12.75" x14ac:dyDescent="0.2"/>
    <row r="304" s="1" customFormat="1" ht="12.75" x14ac:dyDescent="0.2"/>
    <row r="305" s="1" customFormat="1" ht="12.75" x14ac:dyDescent="0.2"/>
    <row r="306" s="1" customFormat="1" ht="12.75" x14ac:dyDescent="0.2"/>
    <row r="307" s="1" customFormat="1" ht="12.75" x14ac:dyDescent="0.2"/>
    <row r="308" s="1" customFormat="1" ht="12.75" x14ac:dyDescent="0.2"/>
    <row r="309" s="1" customFormat="1" ht="12.75" x14ac:dyDescent="0.2"/>
    <row r="310" s="1" customFormat="1" ht="12.75" x14ac:dyDescent="0.2"/>
    <row r="311" s="1" customFormat="1" ht="12.75" x14ac:dyDescent="0.2"/>
    <row r="312" s="1" customFormat="1" ht="12.75" x14ac:dyDescent="0.2"/>
    <row r="313" s="1" customFormat="1" ht="12.75" x14ac:dyDescent="0.2"/>
    <row r="314" s="1" customFormat="1" ht="12.75" x14ac:dyDescent="0.2"/>
    <row r="315" s="1" customFormat="1" ht="12.75" x14ac:dyDescent="0.2"/>
    <row r="316" s="1" customFormat="1" ht="12.75" x14ac:dyDescent="0.2"/>
    <row r="317" s="1" customFormat="1" ht="12.75" x14ac:dyDescent="0.2"/>
    <row r="318" s="1" customFormat="1" ht="12.75" x14ac:dyDescent="0.2"/>
    <row r="319" s="1" customFormat="1" ht="12.75" x14ac:dyDescent="0.2"/>
    <row r="320" s="1" customFormat="1" ht="12.75" x14ac:dyDescent="0.2"/>
    <row r="321" s="1" customFormat="1" ht="12.75" x14ac:dyDescent="0.2"/>
    <row r="322" s="1" customFormat="1" ht="12.75" x14ac:dyDescent="0.2"/>
    <row r="323" s="1" customFormat="1" ht="12.75" x14ac:dyDescent="0.2"/>
    <row r="324" s="1" customFormat="1" ht="12.75" x14ac:dyDescent="0.2"/>
    <row r="325" s="1" customFormat="1" ht="12.75" x14ac:dyDescent="0.2"/>
    <row r="326" s="1" customFormat="1" ht="12.75" x14ac:dyDescent="0.2"/>
    <row r="327" s="1" customFormat="1" ht="12.75" x14ac:dyDescent="0.2"/>
    <row r="328" s="1" customFormat="1" ht="12.75" x14ac:dyDescent="0.2"/>
    <row r="329" s="1" customFormat="1" ht="12.75" x14ac:dyDescent="0.2"/>
    <row r="330" s="1" customFormat="1" ht="12.75" x14ac:dyDescent="0.2"/>
    <row r="331" s="1" customFormat="1" ht="12.75" x14ac:dyDescent="0.2"/>
    <row r="332" s="1" customFormat="1" ht="12.75" x14ac:dyDescent="0.2"/>
    <row r="333" s="1" customFormat="1" ht="12.75" x14ac:dyDescent="0.2"/>
    <row r="334" s="1" customFormat="1" ht="12.75" x14ac:dyDescent="0.2"/>
    <row r="335" s="1" customFormat="1" ht="12.75" x14ac:dyDescent="0.2"/>
    <row r="336" s="1" customFormat="1" ht="12.75" x14ac:dyDescent="0.2"/>
    <row r="337" s="1" customFormat="1" ht="12.75" x14ac:dyDescent="0.2"/>
    <row r="338" s="1" customFormat="1" ht="12.75" x14ac:dyDescent="0.2"/>
    <row r="339" s="1" customFormat="1" ht="12.75" x14ac:dyDescent="0.2"/>
    <row r="340" s="1" customFormat="1" ht="12.75" x14ac:dyDescent="0.2"/>
    <row r="341" s="1" customFormat="1" ht="12.75" x14ac:dyDescent="0.2"/>
    <row r="342" s="1" customFormat="1" ht="12.75" x14ac:dyDescent="0.2"/>
    <row r="343" s="1" customFormat="1" ht="12.75" x14ac:dyDescent="0.2"/>
    <row r="344" s="1" customFormat="1" ht="12.75" x14ac:dyDescent="0.2"/>
    <row r="345" s="1" customFormat="1" ht="12.75" x14ac:dyDescent="0.2"/>
    <row r="346" s="1" customFormat="1" ht="12.75" x14ac:dyDescent="0.2"/>
    <row r="347" s="1" customFormat="1" ht="12.75" x14ac:dyDescent="0.2"/>
    <row r="348" s="1" customFormat="1" ht="12.75" x14ac:dyDescent="0.2"/>
    <row r="349" s="1" customFormat="1" ht="12.75" x14ac:dyDescent="0.2"/>
    <row r="350" s="1" customFormat="1" ht="12.75" x14ac:dyDescent="0.2"/>
    <row r="351" s="1" customFormat="1" ht="12.75" x14ac:dyDescent="0.2"/>
    <row r="352" s="1" customFormat="1" ht="12.75" x14ac:dyDescent="0.2"/>
    <row r="353" s="1" customFormat="1" ht="12.75" x14ac:dyDescent="0.2"/>
    <row r="354" s="1" customFormat="1" ht="12.75" x14ac:dyDescent="0.2"/>
    <row r="355" s="1" customFormat="1" ht="12.75" x14ac:dyDescent="0.2"/>
    <row r="356" s="1" customFormat="1" ht="12.75" x14ac:dyDescent="0.2"/>
    <row r="357" s="1" customFormat="1" ht="12.75" x14ac:dyDescent="0.2"/>
    <row r="358" s="1" customFormat="1" ht="12.75" x14ac:dyDescent="0.2"/>
    <row r="359" s="1" customFormat="1" ht="12.75" x14ac:dyDescent="0.2"/>
    <row r="360" s="1" customFormat="1" ht="12.75" x14ac:dyDescent="0.2"/>
    <row r="361" s="1" customFormat="1" ht="12.75" x14ac:dyDescent="0.2"/>
    <row r="362" s="1" customFormat="1" ht="12.75" x14ac:dyDescent="0.2"/>
    <row r="363" s="1" customFormat="1" ht="12.75" x14ac:dyDescent="0.2"/>
    <row r="364" s="1" customFormat="1" ht="12.75" x14ac:dyDescent="0.2"/>
    <row r="365" s="1" customFormat="1" ht="12.75" x14ac:dyDescent="0.2"/>
    <row r="366" s="1" customFormat="1" ht="12.75" x14ac:dyDescent="0.2"/>
    <row r="367" s="1" customFormat="1" ht="12.75" x14ac:dyDescent="0.2"/>
    <row r="368" s="1" customFormat="1" ht="12.75" x14ac:dyDescent="0.2"/>
    <row r="369" s="1" customFormat="1" ht="12.75" x14ac:dyDescent="0.2"/>
    <row r="370" s="1" customFormat="1" ht="12.75" x14ac:dyDescent="0.2"/>
    <row r="371" s="1" customFormat="1" ht="12.75" x14ac:dyDescent="0.2"/>
    <row r="372" s="1" customFormat="1" ht="12.75" x14ac:dyDescent="0.2"/>
    <row r="373" s="1" customFormat="1" ht="12.75" x14ac:dyDescent="0.2"/>
    <row r="374" s="1" customFormat="1" ht="12.75" x14ac:dyDescent="0.2"/>
    <row r="375" s="1" customFormat="1" ht="12.75" x14ac:dyDescent="0.2"/>
    <row r="376" s="1" customFormat="1" ht="12.75" x14ac:dyDescent="0.2"/>
    <row r="377" s="1" customFormat="1" ht="12.75" x14ac:dyDescent="0.2"/>
    <row r="378" s="1" customFormat="1" ht="12.75" x14ac:dyDescent="0.2"/>
    <row r="379" s="1" customFormat="1" ht="12.75" x14ac:dyDescent="0.2"/>
    <row r="380" s="1" customFormat="1" ht="12.75" x14ac:dyDescent="0.2"/>
    <row r="381" s="1" customFormat="1" ht="12.75" x14ac:dyDescent="0.2"/>
    <row r="382" s="1" customFormat="1" ht="12.75" x14ac:dyDescent="0.2"/>
    <row r="383" s="1" customFormat="1" ht="12.75" x14ac:dyDescent="0.2"/>
    <row r="384" s="1" customFormat="1" ht="12.75" x14ac:dyDescent="0.2"/>
    <row r="385" s="1" customFormat="1" ht="12.75" x14ac:dyDescent="0.2"/>
    <row r="386" s="1" customFormat="1" ht="12.75" x14ac:dyDescent="0.2"/>
    <row r="387" s="1" customFormat="1" ht="12.75" x14ac:dyDescent="0.2"/>
    <row r="388" s="1" customFormat="1" ht="12.75" x14ac:dyDescent="0.2"/>
    <row r="389" s="1" customFormat="1" ht="12.75" x14ac:dyDescent="0.2"/>
    <row r="390" s="1" customFormat="1" ht="12.75" x14ac:dyDescent="0.2"/>
    <row r="391" s="1" customFormat="1" ht="12.75" x14ac:dyDescent="0.2"/>
    <row r="392" s="1" customFormat="1" ht="12.75" x14ac:dyDescent="0.2"/>
    <row r="393" s="1" customFormat="1" ht="12.75" x14ac:dyDescent="0.2"/>
    <row r="394" s="1" customFormat="1" ht="12.75" x14ac:dyDescent="0.2"/>
    <row r="395" s="1" customFormat="1" ht="12.75" x14ac:dyDescent="0.2"/>
    <row r="396" s="1" customFormat="1" ht="12.75" x14ac:dyDescent="0.2"/>
    <row r="397" s="1" customFormat="1" ht="12.75" x14ac:dyDescent="0.2"/>
    <row r="398" s="1" customFormat="1" ht="12.75" x14ac:dyDescent="0.2"/>
    <row r="399" s="1" customFormat="1" ht="12.75" x14ac:dyDescent="0.2"/>
    <row r="400" s="1" customFormat="1" ht="12.75" x14ac:dyDescent="0.2"/>
    <row r="401" s="1" customFormat="1" ht="12.75" x14ac:dyDescent="0.2"/>
    <row r="402" s="1" customFormat="1" ht="12.75" x14ac:dyDescent="0.2"/>
    <row r="403" s="1" customFormat="1" ht="12.75" x14ac:dyDescent="0.2"/>
    <row r="404" s="1" customFormat="1" ht="12.75" x14ac:dyDescent="0.2"/>
    <row r="405" s="1" customFormat="1" ht="12.75" x14ac:dyDescent="0.2"/>
    <row r="406" s="1" customFormat="1" ht="12.75" x14ac:dyDescent="0.2"/>
    <row r="407" s="1" customFormat="1" ht="12.75" x14ac:dyDescent="0.2"/>
    <row r="408" s="1" customFormat="1" ht="12.75" x14ac:dyDescent="0.2"/>
    <row r="409" s="1" customFormat="1" ht="12.75" x14ac:dyDescent="0.2"/>
    <row r="410" s="1" customFormat="1" ht="12.75" x14ac:dyDescent="0.2"/>
    <row r="411" s="1" customFormat="1" ht="12.75" x14ac:dyDescent="0.2"/>
    <row r="412" s="1" customFormat="1" ht="12.75" x14ac:dyDescent="0.2"/>
    <row r="413" s="1" customFormat="1" ht="12.75" x14ac:dyDescent="0.2"/>
    <row r="414" s="1" customFormat="1" ht="12.75" x14ac:dyDescent="0.2"/>
    <row r="415" s="1" customFormat="1" ht="12.75" x14ac:dyDescent="0.2"/>
    <row r="416" s="1" customFormat="1" ht="12.75" x14ac:dyDescent="0.2"/>
    <row r="417" s="1" customFormat="1" ht="12.75" x14ac:dyDescent="0.2"/>
    <row r="418" s="1" customFormat="1" ht="12.75" x14ac:dyDescent="0.2"/>
    <row r="419" s="1" customFormat="1" ht="12.75" x14ac:dyDescent="0.2"/>
    <row r="420" s="1" customFormat="1" ht="12.75" x14ac:dyDescent="0.2"/>
    <row r="421" s="1" customFormat="1" ht="12.75" x14ac:dyDescent="0.2"/>
    <row r="422" s="1" customFormat="1" ht="12.75" x14ac:dyDescent="0.2"/>
    <row r="423" s="1" customFormat="1" ht="12.75" x14ac:dyDescent="0.2"/>
    <row r="424" s="1" customFormat="1" ht="12.75" x14ac:dyDescent="0.2"/>
    <row r="425" s="1" customFormat="1" ht="12.75" x14ac:dyDescent="0.2"/>
    <row r="426" s="1" customFormat="1" ht="12.75" x14ac:dyDescent="0.2"/>
    <row r="427" s="1" customFormat="1" ht="12.75" x14ac:dyDescent="0.2"/>
    <row r="428" s="1" customFormat="1" ht="12.75" x14ac:dyDescent="0.2"/>
    <row r="429" s="1" customFormat="1" ht="12.75" x14ac:dyDescent="0.2"/>
    <row r="430" s="1" customFormat="1" ht="12.75" x14ac:dyDescent="0.2"/>
    <row r="431" s="1" customFormat="1" ht="12.75" x14ac:dyDescent="0.2"/>
    <row r="432" s="1" customFormat="1" ht="12.75" x14ac:dyDescent="0.2"/>
    <row r="433" s="1" customFormat="1" ht="12.75" x14ac:dyDescent="0.2"/>
    <row r="434" s="1" customFormat="1" ht="12.75" x14ac:dyDescent="0.2"/>
    <row r="435" s="1" customFormat="1" ht="12.75" x14ac:dyDescent="0.2"/>
    <row r="436" s="1" customFormat="1" ht="12.75" x14ac:dyDescent="0.2"/>
    <row r="437" s="1" customFormat="1" ht="12.75" x14ac:dyDescent="0.2"/>
    <row r="438" s="1" customFormat="1" ht="12.75" x14ac:dyDescent="0.2"/>
    <row r="439" s="1" customFormat="1" ht="12.75" x14ac:dyDescent="0.2"/>
    <row r="440" s="1" customFormat="1" ht="12.75" x14ac:dyDescent="0.2"/>
    <row r="441" s="1" customFormat="1" ht="12.75" x14ac:dyDescent="0.2"/>
    <row r="442" s="1" customFormat="1" ht="12.75" x14ac:dyDescent="0.2"/>
    <row r="443" s="1" customFormat="1" ht="12.75" x14ac:dyDescent="0.2"/>
    <row r="444" s="1" customFormat="1" ht="12.75" x14ac:dyDescent="0.2"/>
    <row r="445" s="1" customFormat="1" ht="12.75" x14ac:dyDescent="0.2"/>
    <row r="446" s="1" customFormat="1" ht="12.75" x14ac:dyDescent="0.2"/>
    <row r="447" s="1" customFormat="1" ht="12.75" x14ac:dyDescent="0.2"/>
    <row r="448" s="1" customFormat="1" ht="12.75" x14ac:dyDescent="0.2"/>
    <row r="449" s="1" customFormat="1" ht="12.75" x14ac:dyDescent="0.2"/>
    <row r="450" s="1" customFormat="1" ht="12.75" x14ac:dyDescent="0.2"/>
    <row r="451" s="1" customFormat="1" ht="12.75" x14ac:dyDescent="0.2"/>
    <row r="452" s="1" customFormat="1" ht="12.75" x14ac:dyDescent="0.2"/>
    <row r="453" s="1" customFormat="1" ht="12.75" x14ac:dyDescent="0.2"/>
    <row r="454" s="1" customFormat="1" ht="12.75" x14ac:dyDescent="0.2"/>
    <row r="455" s="1" customFormat="1" ht="12.75" x14ac:dyDescent="0.2"/>
    <row r="456" s="1" customFormat="1" ht="12.75" x14ac:dyDescent="0.2"/>
    <row r="457" s="1" customFormat="1" ht="12.75" x14ac:dyDescent="0.2"/>
    <row r="458" s="1" customFormat="1" ht="12.75" x14ac:dyDescent="0.2"/>
    <row r="459" s="1" customFormat="1" ht="12.75" x14ac:dyDescent="0.2"/>
    <row r="460" s="1" customFormat="1" ht="12.75" x14ac:dyDescent="0.2"/>
    <row r="461" s="1" customFormat="1" ht="12.75" x14ac:dyDescent="0.2"/>
    <row r="462" s="1" customFormat="1" ht="12.75" x14ac:dyDescent="0.2"/>
    <row r="463" s="1" customFormat="1" ht="12.75" x14ac:dyDescent="0.2"/>
    <row r="464" s="1" customFormat="1" ht="12.75" x14ac:dyDescent="0.2"/>
    <row r="465" s="1" customFormat="1" ht="12.75" x14ac:dyDescent="0.2"/>
    <row r="466" s="1" customFormat="1" ht="12.75" x14ac:dyDescent="0.2"/>
    <row r="467" s="1" customFormat="1" ht="12.75" x14ac:dyDescent="0.2"/>
    <row r="468" s="1" customFormat="1" ht="12.75" x14ac:dyDescent="0.2"/>
    <row r="469" s="1" customFormat="1" ht="12.75" x14ac:dyDescent="0.2"/>
    <row r="470" s="1" customFormat="1" ht="12.75" x14ac:dyDescent="0.2"/>
    <row r="471" s="1" customFormat="1" ht="12.75" x14ac:dyDescent="0.2"/>
    <row r="472" s="1" customFormat="1" ht="12.75" x14ac:dyDescent="0.2"/>
    <row r="473" s="1" customFormat="1" ht="12.75" x14ac:dyDescent="0.2"/>
    <row r="474" s="1" customFormat="1" ht="12.75" x14ac:dyDescent="0.2"/>
    <row r="475" s="1" customFormat="1" ht="12.75" x14ac:dyDescent="0.2"/>
    <row r="476" s="1" customFormat="1" ht="12.75" x14ac:dyDescent="0.2"/>
    <row r="477" s="1" customFormat="1" ht="12.75" x14ac:dyDescent="0.2"/>
    <row r="478" s="1" customFormat="1" ht="12.75" x14ac:dyDescent="0.2"/>
    <row r="479" s="1" customFormat="1" ht="12.75" x14ac:dyDescent="0.2"/>
    <row r="480" s="1" customFormat="1" ht="12.75" x14ac:dyDescent="0.2"/>
    <row r="481" s="1" customFormat="1" ht="12.75" x14ac:dyDescent="0.2"/>
    <row r="482" s="1" customFormat="1" ht="12.75" x14ac:dyDescent="0.2"/>
    <row r="483" s="1" customFormat="1" ht="12.75" x14ac:dyDescent="0.2"/>
    <row r="484" s="1" customFormat="1" ht="12.75" x14ac:dyDescent="0.2"/>
    <row r="485" s="1" customFormat="1" ht="12.75" x14ac:dyDescent="0.2"/>
    <row r="486" s="1" customFormat="1" ht="12.75" x14ac:dyDescent="0.2"/>
    <row r="487" s="1" customFormat="1" ht="12.75" x14ac:dyDescent="0.2"/>
    <row r="488" s="1" customFormat="1" ht="12.75" x14ac:dyDescent="0.2"/>
    <row r="489" s="1" customFormat="1" ht="12.75" x14ac:dyDescent="0.2"/>
    <row r="490" s="1" customFormat="1" ht="12.75" x14ac:dyDescent="0.2"/>
    <row r="491" s="1" customFormat="1" ht="12.75" x14ac:dyDescent="0.2"/>
    <row r="492" s="1" customFormat="1" ht="12.75" x14ac:dyDescent="0.2"/>
    <row r="493" s="1" customFormat="1" ht="12.75" x14ac:dyDescent="0.2"/>
    <row r="494" s="1" customFormat="1" ht="12.75" x14ac:dyDescent="0.2"/>
    <row r="495" s="1" customFormat="1" ht="12.75" x14ac:dyDescent="0.2"/>
    <row r="496" s="1" customFormat="1" ht="12.75" x14ac:dyDescent="0.2"/>
    <row r="497" s="1" customFormat="1" ht="12.75" x14ac:dyDescent="0.2"/>
    <row r="498" s="1" customFormat="1" ht="12.75" x14ac:dyDescent="0.2"/>
    <row r="499" s="1" customFormat="1" ht="12.75" x14ac:dyDescent="0.2"/>
    <row r="500" s="1" customFormat="1" ht="12.75" x14ac:dyDescent="0.2"/>
    <row r="501" s="1" customFormat="1" ht="12.75" x14ac:dyDescent="0.2"/>
    <row r="502" s="1" customFormat="1" ht="12.75" x14ac:dyDescent="0.2"/>
    <row r="503" s="1" customFormat="1" ht="12.75" x14ac:dyDescent="0.2"/>
    <row r="504" s="1" customFormat="1" ht="12.75" x14ac:dyDescent="0.2"/>
    <row r="505" s="1" customFormat="1" ht="12.75" x14ac:dyDescent="0.2"/>
    <row r="506" s="1" customFormat="1" ht="12.75" x14ac:dyDescent="0.2"/>
    <row r="507" s="1" customFormat="1" ht="12.75" x14ac:dyDescent="0.2"/>
    <row r="508" s="1" customFormat="1" ht="12.75" x14ac:dyDescent="0.2"/>
    <row r="509" s="1" customFormat="1" ht="12.75" x14ac:dyDescent="0.2"/>
    <row r="510" s="1" customFormat="1" ht="12.75" x14ac:dyDescent="0.2"/>
    <row r="511" s="1" customFormat="1" ht="12.75" x14ac:dyDescent="0.2"/>
    <row r="512" s="1" customFormat="1" ht="12.75" x14ac:dyDescent="0.2"/>
    <row r="513" s="1" customFormat="1" ht="12.75" x14ac:dyDescent="0.2"/>
    <row r="514" s="1" customFormat="1" ht="12.75" x14ac:dyDescent="0.2"/>
    <row r="515" s="1" customFormat="1" ht="12.75" x14ac:dyDescent="0.2"/>
    <row r="516" s="1" customFormat="1" ht="12.75" x14ac:dyDescent="0.2"/>
    <row r="517" s="1" customFormat="1" ht="12.75" x14ac:dyDescent="0.2"/>
    <row r="518" s="1" customFormat="1" ht="12.75" x14ac:dyDescent="0.2"/>
    <row r="519" s="1" customFormat="1" ht="12.75" x14ac:dyDescent="0.2"/>
    <row r="520" s="1" customFormat="1" ht="12.75" x14ac:dyDescent="0.2"/>
    <row r="521" s="1" customFormat="1" ht="12.75" x14ac:dyDescent="0.2"/>
    <row r="522" s="1" customFormat="1" ht="12.75" x14ac:dyDescent="0.2"/>
    <row r="523" s="1" customFormat="1" ht="12.75" x14ac:dyDescent="0.2"/>
    <row r="524" s="1" customFormat="1" ht="12.75" x14ac:dyDescent="0.2"/>
    <row r="525" s="1" customFormat="1" ht="12.75" x14ac:dyDescent="0.2"/>
    <row r="526" s="1" customFormat="1" ht="12.75" x14ac:dyDescent="0.2"/>
    <row r="527" s="1" customFormat="1" ht="12.75" x14ac:dyDescent="0.2"/>
    <row r="528" s="1" customFormat="1" ht="12.75" x14ac:dyDescent="0.2"/>
    <row r="529" s="1" customFormat="1" ht="12.75" x14ac:dyDescent="0.2"/>
    <row r="530" s="1" customFormat="1" ht="12.75" x14ac:dyDescent="0.2"/>
    <row r="531" s="1" customFormat="1" ht="12.75" x14ac:dyDescent="0.2"/>
    <row r="532" s="1" customFormat="1" ht="12.75" x14ac:dyDescent="0.2"/>
    <row r="533" s="1" customFormat="1" ht="12.75" x14ac:dyDescent="0.2"/>
    <row r="534" s="1" customFormat="1" ht="12.75" x14ac:dyDescent="0.2"/>
    <row r="535" s="1" customFormat="1" ht="12.75" x14ac:dyDescent="0.2"/>
    <row r="536" s="1" customFormat="1" ht="12.75" x14ac:dyDescent="0.2"/>
    <row r="537" s="1" customFormat="1" ht="12.75" x14ac:dyDescent="0.2"/>
    <row r="538" s="1" customFormat="1" ht="12.75" x14ac:dyDescent="0.2"/>
    <row r="539" s="1" customFormat="1" ht="12.75" x14ac:dyDescent="0.2"/>
    <row r="540" s="1" customFormat="1" ht="12.75" x14ac:dyDescent="0.2"/>
    <row r="541" s="1" customFormat="1" ht="12.75" x14ac:dyDescent="0.2"/>
    <row r="542" s="1" customFormat="1" ht="12.75" x14ac:dyDescent="0.2"/>
    <row r="543" s="1" customFormat="1" ht="12.75" x14ac:dyDescent="0.2"/>
    <row r="544" s="1" customFormat="1" ht="12.75" x14ac:dyDescent="0.2"/>
    <row r="545" s="1" customFormat="1" ht="12.75" x14ac:dyDescent="0.2"/>
    <row r="546" s="1" customFormat="1" ht="12.75" x14ac:dyDescent="0.2"/>
    <row r="547" s="1" customFormat="1" ht="12.75" x14ac:dyDescent="0.2"/>
    <row r="548" s="1" customFormat="1" ht="12.75" x14ac:dyDescent="0.2"/>
    <row r="549" s="1" customFormat="1" ht="12.75" x14ac:dyDescent="0.2"/>
    <row r="550" s="1" customFormat="1" ht="12.75" x14ac:dyDescent="0.2"/>
    <row r="551" s="1" customFormat="1" ht="12.75" x14ac:dyDescent="0.2"/>
    <row r="552" s="1" customFormat="1" ht="12.75" x14ac:dyDescent="0.2"/>
    <row r="553" s="1" customFormat="1" ht="12.75" x14ac:dyDescent="0.2"/>
    <row r="554" s="1" customFormat="1" ht="12.75" x14ac:dyDescent="0.2"/>
    <row r="555" s="1" customFormat="1" ht="12.75" x14ac:dyDescent="0.2"/>
    <row r="556" s="1" customFormat="1" ht="12.75" x14ac:dyDescent="0.2"/>
    <row r="557" s="1" customFormat="1" ht="12.75" x14ac:dyDescent="0.2"/>
    <row r="558" s="1" customFormat="1" ht="12.75" x14ac:dyDescent="0.2"/>
    <row r="559" s="1" customFormat="1" ht="12.75" x14ac:dyDescent="0.2"/>
    <row r="560" s="1" customFormat="1" ht="12.75" x14ac:dyDescent="0.2"/>
    <row r="561" s="1" customFormat="1" ht="12.75" x14ac:dyDescent="0.2"/>
    <row r="562" s="1" customFormat="1" ht="12.75" x14ac:dyDescent="0.2"/>
    <row r="563" s="1" customFormat="1" ht="12.75" x14ac:dyDescent="0.2"/>
    <row r="564" s="1" customFormat="1" ht="12.75" x14ac:dyDescent="0.2"/>
    <row r="565" s="1" customFormat="1" ht="12.75" x14ac:dyDescent="0.2"/>
    <row r="566" s="1" customFormat="1" ht="12.75" x14ac:dyDescent="0.2"/>
    <row r="567" s="1" customFormat="1" ht="12.75" x14ac:dyDescent="0.2"/>
    <row r="568" s="1" customFormat="1" ht="12.75" x14ac:dyDescent="0.2"/>
    <row r="569" s="1" customFormat="1" ht="12.75" x14ac:dyDescent="0.2"/>
    <row r="570" s="1" customFormat="1" ht="12.75" x14ac:dyDescent="0.2"/>
    <row r="571" s="1" customFormat="1" ht="12.75" x14ac:dyDescent="0.2"/>
    <row r="572" s="1" customFormat="1" ht="12.75" x14ac:dyDescent="0.2"/>
    <row r="573" s="1" customFormat="1" ht="12.75" x14ac:dyDescent="0.2"/>
    <row r="574" s="1" customFormat="1" ht="12.75" x14ac:dyDescent="0.2"/>
    <row r="575" s="1" customFormat="1" ht="12.75" x14ac:dyDescent="0.2"/>
    <row r="576" s="1" customFormat="1" ht="12.75" x14ac:dyDescent="0.2"/>
    <row r="577" s="1" customFormat="1" ht="12.75" x14ac:dyDescent="0.2"/>
    <row r="578" s="1" customFormat="1" ht="12.75" x14ac:dyDescent="0.2"/>
    <row r="579" s="1" customFormat="1" ht="12.75" x14ac:dyDescent="0.2"/>
    <row r="580" s="1" customFormat="1" ht="12.75" x14ac:dyDescent="0.2"/>
    <row r="581" s="1" customFormat="1" ht="12.75" x14ac:dyDescent="0.2"/>
    <row r="582" s="1" customFormat="1" ht="12.75" x14ac:dyDescent="0.2"/>
    <row r="583" s="1" customFormat="1" ht="12.75" x14ac:dyDescent="0.2"/>
    <row r="584" s="1" customFormat="1" ht="12.75" x14ac:dyDescent="0.2"/>
    <row r="585" s="1" customFormat="1" ht="12.75" x14ac:dyDescent="0.2"/>
    <row r="586" s="1" customFormat="1" ht="12.75" x14ac:dyDescent="0.2"/>
    <row r="587" s="1" customFormat="1" ht="12.75" x14ac:dyDescent="0.2"/>
    <row r="588" s="1" customFormat="1" ht="12.75" x14ac:dyDescent="0.2"/>
    <row r="589" s="1" customFormat="1" ht="12.75" x14ac:dyDescent="0.2"/>
    <row r="590" s="1" customFormat="1" ht="12.75" x14ac:dyDescent="0.2"/>
    <row r="591" s="1" customFormat="1" ht="12.75" x14ac:dyDescent="0.2"/>
    <row r="592" s="1" customFormat="1" ht="12.75" x14ac:dyDescent="0.2"/>
    <row r="593" s="1" customFormat="1" ht="12.75" x14ac:dyDescent="0.2"/>
    <row r="594" s="1" customFormat="1" ht="12.75" x14ac:dyDescent="0.2"/>
    <row r="595" s="1" customFormat="1" ht="12.75" x14ac:dyDescent="0.2"/>
    <row r="596" s="1" customFormat="1" ht="12.75" x14ac:dyDescent="0.2"/>
    <row r="597" s="1" customFormat="1" ht="12.75" x14ac:dyDescent="0.2"/>
    <row r="598" s="1" customFormat="1" ht="12.75" x14ac:dyDescent="0.2"/>
    <row r="599" s="1" customFormat="1" ht="12.75" x14ac:dyDescent="0.2"/>
    <row r="600" s="1" customFormat="1" ht="12.75" x14ac:dyDescent="0.2"/>
    <row r="601" s="1" customFormat="1" ht="12.75" x14ac:dyDescent="0.2"/>
    <row r="602" s="1" customFormat="1" ht="12.75" x14ac:dyDescent="0.2"/>
    <row r="603" s="1" customFormat="1" ht="12.75" x14ac:dyDescent="0.2"/>
    <row r="604" s="1" customFormat="1" ht="12.75" x14ac:dyDescent="0.2"/>
    <row r="605" s="1" customFormat="1" ht="12.75" x14ac:dyDescent="0.2"/>
    <row r="606" s="1" customFormat="1" ht="12.75" x14ac:dyDescent="0.2"/>
    <row r="607" s="1" customFormat="1" ht="12.75" x14ac:dyDescent="0.2"/>
    <row r="608" s="1" customFormat="1" ht="12.75" x14ac:dyDescent="0.2"/>
    <row r="609" s="1" customFormat="1" ht="12.75" x14ac:dyDescent="0.2"/>
    <row r="610" s="1" customFormat="1" ht="12.75" x14ac:dyDescent="0.2"/>
    <row r="611" s="1" customFormat="1" ht="12.75" x14ac:dyDescent="0.2"/>
    <row r="612" s="1" customFormat="1" ht="12.75" x14ac:dyDescent="0.2"/>
    <row r="613" s="1" customFormat="1" ht="12.75" x14ac:dyDescent="0.2"/>
    <row r="614" s="1" customFormat="1" ht="12.75" x14ac:dyDescent="0.2"/>
    <row r="615" s="1" customFormat="1" ht="12.75" x14ac:dyDescent="0.2"/>
    <row r="616" s="1" customFormat="1" ht="12.75" x14ac:dyDescent="0.2"/>
    <row r="617" s="1" customFormat="1" ht="12.75" x14ac:dyDescent="0.2"/>
    <row r="618" s="1" customFormat="1" ht="12.75" x14ac:dyDescent="0.2"/>
    <row r="619" s="1" customFormat="1" ht="12.75" x14ac:dyDescent="0.2"/>
    <row r="620" s="1" customFormat="1" ht="12.75" x14ac:dyDescent="0.2"/>
    <row r="621" s="1" customFormat="1" ht="12.75" x14ac:dyDescent="0.2"/>
    <row r="622" s="1" customFormat="1" ht="12.75" x14ac:dyDescent="0.2"/>
    <row r="623" s="1" customFormat="1" ht="12.75" x14ac:dyDescent="0.2"/>
    <row r="624" s="1" customFormat="1" ht="12.75" x14ac:dyDescent="0.2"/>
    <row r="625" s="1" customFormat="1" ht="12.75" x14ac:dyDescent="0.2"/>
    <row r="626" s="1" customFormat="1" ht="12.75" x14ac:dyDescent="0.2"/>
    <row r="627" s="1" customFormat="1" ht="12.75" x14ac:dyDescent="0.2"/>
    <row r="628" s="1" customFormat="1" ht="12.75" x14ac:dyDescent="0.2"/>
    <row r="629" s="1" customFormat="1" ht="12.75" x14ac:dyDescent="0.2"/>
    <row r="630" s="1" customFormat="1" ht="12.75" x14ac:dyDescent="0.2"/>
    <row r="631" s="1" customFormat="1" ht="12.75" x14ac:dyDescent="0.2"/>
    <row r="632" s="1" customFormat="1" ht="12.75" x14ac:dyDescent="0.2"/>
    <row r="633" s="1" customFormat="1" ht="12.75" x14ac:dyDescent="0.2"/>
    <row r="634" s="1" customFormat="1" ht="12.75" x14ac:dyDescent="0.2"/>
    <row r="635" s="1" customFormat="1" ht="12.75" x14ac:dyDescent="0.2"/>
    <row r="636" s="1" customFormat="1" ht="12.75" x14ac:dyDescent="0.2"/>
    <row r="637" s="1" customFormat="1" ht="12.75" x14ac:dyDescent="0.2"/>
    <row r="638" s="1" customFormat="1" ht="12.75" x14ac:dyDescent="0.2"/>
    <row r="639" s="1" customFormat="1" ht="12.75" x14ac:dyDescent="0.2"/>
    <row r="640" s="1" customFormat="1" ht="12.75" x14ac:dyDescent="0.2"/>
    <row r="641" s="1" customFormat="1" ht="12.75" x14ac:dyDescent="0.2"/>
    <row r="642" s="1" customFormat="1" ht="12.75" x14ac:dyDescent="0.2"/>
    <row r="643" s="1" customFormat="1" ht="12.75" x14ac:dyDescent="0.2"/>
    <row r="644" s="1" customFormat="1" ht="12.75" x14ac:dyDescent="0.2"/>
    <row r="645" s="1" customFormat="1" ht="12.75" x14ac:dyDescent="0.2"/>
    <row r="646" s="1" customFormat="1" ht="12.75" x14ac:dyDescent="0.2"/>
    <row r="647" s="1" customFormat="1" ht="12.75" x14ac:dyDescent="0.2"/>
    <row r="648" s="1" customFormat="1" ht="12.75" x14ac:dyDescent="0.2"/>
    <row r="649" s="1" customFormat="1" ht="12.75" x14ac:dyDescent="0.2"/>
    <row r="650" s="1" customFormat="1" ht="12.75" x14ac:dyDescent="0.2"/>
    <row r="651" s="1" customFormat="1" ht="12.75" x14ac:dyDescent="0.2"/>
    <row r="652" s="1" customFormat="1" ht="12.75" x14ac:dyDescent="0.2"/>
    <row r="653" s="1" customFormat="1" ht="12.75" x14ac:dyDescent="0.2"/>
    <row r="654" s="1" customFormat="1" ht="12.75" x14ac:dyDescent="0.2"/>
    <row r="655" s="1" customFormat="1" ht="12.75" x14ac:dyDescent="0.2"/>
    <row r="656" s="1" customFormat="1" ht="12.75" x14ac:dyDescent="0.2"/>
    <row r="657" s="1" customFormat="1" ht="12.75" x14ac:dyDescent="0.2"/>
    <row r="658" s="1" customFormat="1" ht="12.75" x14ac:dyDescent="0.2"/>
    <row r="659" s="1" customFormat="1" ht="12.75" x14ac:dyDescent="0.2"/>
    <row r="660" s="1" customFormat="1" ht="12.75" x14ac:dyDescent="0.2"/>
    <row r="661" s="1" customFormat="1" ht="12.75" x14ac:dyDescent="0.2"/>
    <row r="662" s="1" customFormat="1" ht="12.75" x14ac:dyDescent="0.2"/>
    <row r="663" s="1" customFormat="1" ht="12.75" x14ac:dyDescent="0.2"/>
    <row r="664" s="1" customFormat="1" ht="12.75" x14ac:dyDescent="0.2"/>
    <row r="665" s="1" customFormat="1" ht="12.75" x14ac:dyDescent="0.2"/>
    <row r="666" s="1" customFormat="1" ht="12.75" x14ac:dyDescent="0.2"/>
    <row r="667" s="1" customFormat="1" ht="12.75" x14ac:dyDescent="0.2"/>
    <row r="668" s="1" customFormat="1" ht="12.75" x14ac:dyDescent="0.2"/>
    <row r="669" s="1" customFormat="1" ht="12.75" x14ac:dyDescent="0.2"/>
    <row r="670" s="1" customFormat="1" ht="12.75" x14ac:dyDescent="0.2"/>
    <row r="671" s="1" customFormat="1" ht="12.75" x14ac:dyDescent="0.2"/>
    <row r="672" s="1" customFormat="1" ht="12.75" x14ac:dyDescent="0.2"/>
    <row r="673" s="1" customFormat="1" ht="12.75" x14ac:dyDescent="0.2"/>
    <row r="674" s="1" customFormat="1" ht="12.75" x14ac:dyDescent="0.2"/>
    <row r="675" s="1" customFormat="1" ht="12.75" x14ac:dyDescent="0.2"/>
    <row r="676" s="1" customFormat="1" ht="12.75" x14ac:dyDescent="0.2"/>
    <row r="677" s="1" customFormat="1" ht="12.75" x14ac:dyDescent="0.2"/>
    <row r="678" s="1" customFormat="1" ht="12.75" x14ac:dyDescent="0.2"/>
    <row r="679" s="1" customFormat="1" ht="12.75" x14ac:dyDescent="0.2"/>
    <row r="680" s="1" customFormat="1" ht="12.75" x14ac:dyDescent="0.2"/>
    <row r="681" s="1" customFormat="1" ht="12.75" x14ac:dyDescent="0.2"/>
    <row r="682" s="1" customFormat="1" ht="12.75" x14ac:dyDescent="0.2"/>
    <row r="683" s="1" customFormat="1" ht="12.75" x14ac:dyDescent="0.2"/>
    <row r="684" s="1" customFormat="1" ht="12.75" x14ac:dyDescent="0.2"/>
    <row r="685" s="1" customFormat="1" ht="12.75" x14ac:dyDescent="0.2"/>
    <row r="686" s="1" customFormat="1" ht="12.75" x14ac:dyDescent="0.2"/>
    <row r="687" s="1" customFormat="1" ht="12.75" x14ac:dyDescent="0.2"/>
    <row r="688" s="1" customFormat="1" ht="12.75" x14ac:dyDescent="0.2"/>
    <row r="689" s="1" customFormat="1" ht="12.75" x14ac:dyDescent="0.2"/>
    <row r="690" s="1" customFormat="1" ht="12.75" x14ac:dyDescent="0.2"/>
    <row r="691" s="1" customFormat="1" ht="12.75" x14ac:dyDescent="0.2"/>
    <row r="692" s="1" customFormat="1" ht="12.75" x14ac:dyDescent="0.2"/>
    <row r="693" s="1" customFormat="1" ht="12.75" x14ac:dyDescent="0.2"/>
    <row r="694" s="1" customFormat="1" ht="12.75" x14ac:dyDescent="0.2"/>
    <row r="695" s="1" customFormat="1" ht="12.75" x14ac:dyDescent="0.2"/>
    <row r="696" s="1" customFormat="1" ht="12.75" x14ac:dyDescent="0.2"/>
    <row r="697" s="1" customFormat="1" ht="12.75" x14ac:dyDescent="0.2"/>
    <row r="698" s="1" customFormat="1" ht="12.75" x14ac:dyDescent="0.2"/>
    <row r="699" s="1" customFormat="1" ht="12.75" x14ac:dyDescent="0.2"/>
    <row r="700" s="1" customFormat="1" ht="12.75" x14ac:dyDescent="0.2"/>
    <row r="701" s="1" customFormat="1" ht="12.75" x14ac:dyDescent="0.2"/>
    <row r="702" s="1" customFormat="1" ht="12.75" x14ac:dyDescent="0.2"/>
    <row r="703" s="1" customFormat="1" ht="12.75" x14ac:dyDescent="0.2"/>
    <row r="704" s="1" customFormat="1" ht="12.75" x14ac:dyDescent="0.2"/>
    <row r="705" s="1" customFormat="1" ht="12.75" x14ac:dyDescent="0.2"/>
    <row r="706" s="1" customFormat="1" ht="12.75" x14ac:dyDescent="0.2"/>
    <row r="707" s="1" customFormat="1" ht="12.75" x14ac:dyDescent="0.2"/>
    <row r="708" s="1" customFormat="1" ht="12.75" x14ac:dyDescent="0.2"/>
    <row r="709" s="1" customFormat="1" ht="12.75" x14ac:dyDescent="0.2"/>
    <row r="710" s="1" customFormat="1" ht="12.75" x14ac:dyDescent="0.2"/>
    <row r="711" s="1" customFormat="1" ht="12.75" x14ac:dyDescent="0.2"/>
    <row r="712" s="1" customFormat="1" ht="12.75" x14ac:dyDescent="0.2"/>
    <row r="713" s="1" customFormat="1" ht="12.75" x14ac:dyDescent="0.2"/>
    <row r="714" s="1" customFormat="1" ht="12.75" x14ac:dyDescent="0.2"/>
    <row r="715" s="1" customFormat="1" ht="12.75" x14ac:dyDescent="0.2"/>
    <row r="716" s="1" customFormat="1" ht="12.75" x14ac:dyDescent="0.2"/>
    <row r="717" s="1" customFormat="1" ht="12.75" x14ac:dyDescent="0.2"/>
    <row r="718" s="1" customFormat="1" ht="12.75" x14ac:dyDescent="0.2"/>
    <row r="719" s="1" customFormat="1" ht="12.75" x14ac:dyDescent="0.2"/>
    <row r="720" s="1" customFormat="1" ht="12.75" x14ac:dyDescent="0.2"/>
    <row r="721" s="1" customFormat="1" ht="12.75" x14ac:dyDescent="0.2"/>
    <row r="722" s="1" customFormat="1" ht="12.75" x14ac:dyDescent="0.2"/>
    <row r="723" s="1" customFormat="1" ht="12.75" x14ac:dyDescent="0.2"/>
    <row r="724" s="1" customFormat="1" ht="12.75" x14ac:dyDescent="0.2"/>
    <row r="725" s="1" customFormat="1" ht="12.75" x14ac:dyDescent="0.2"/>
    <row r="726" s="1" customFormat="1" ht="12.75" x14ac:dyDescent="0.2"/>
    <row r="727" s="1" customFormat="1" ht="12.75" x14ac:dyDescent="0.2"/>
    <row r="728" s="1" customFormat="1" ht="12.75" x14ac:dyDescent="0.2"/>
    <row r="729" s="1" customFormat="1" ht="12.75" x14ac:dyDescent="0.2"/>
    <row r="730" s="1" customFormat="1" ht="12.75" x14ac:dyDescent="0.2"/>
    <row r="731" s="1" customFormat="1" ht="12.75" x14ac:dyDescent="0.2"/>
    <row r="732" s="1" customFormat="1" ht="12.75" x14ac:dyDescent="0.2"/>
    <row r="733" s="1" customFormat="1" ht="12.75" x14ac:dyDescent="0.2"/>
    <row r="734" s="1" customFormat="1" ht="12.75" x14ac:dyDescent="0.2"/>
    <row r="735" s="1" customFormat="1" ht="12.75" x14ac:dyDescent="0.2"/>
    <row r="736" s="1" customFormat="1" ht="12.75" x14ac:dyDescent="0.2"/>
    <row r="737" s="1" customFormat="1" ht="12.75" x14ac:dyDescent="0.2"/>
    <row r="738" s="1" customFormat="1" ht="12.75" x14ac:dyDescent="0.2"/>
    <row r="739" s="1" customFormat="1" ht="12.75" x14ac:dyDescent="0.2"/>
    <row r="740" s="1" customFormat="1" ht="12.75" x14ac:dyDescent="0.2"/>
    <row r="741" s="1" customFormat="1" ht="12.75" x14ac:dyDescent="0.2"/>
  </sheetData>
  <mergeCells count="13">
    <mergeCell ref="N12:Q12"/>
    <mergeCell ref="R12:S13"/>
    <mergeCell ref="B25:C25"/>
    <mergeCell ref="F12:I12"/>
    <mergeCell ref="J12:M12"/>
    <mergeCell ref="E14:E16"/>
    <mergeCell ref="B14:B16"/>
    <mergeCell ref="E17:E18"/>
    <mergeCell ref="E21:E24"/>
    <mergeCell ref="B12:B13"/>
    <mergeCell ref="B17:B20"/>
    <mergeCell ref="B22:B24"/>
    <mergeCell ref="D12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4C7-478C-42E9-8FC6-50199AE8F35F}">
  <sheetPr>
    <tabColor theme="5" tint="-0.499984740745262"/>
  </sheetPr>
  <dimension ref="A2:D35"/>
  <sheetViews>
    <sheetView tabSelected="1" topLeftCell="A3" workbookViewId="0">
      <selection activeCell="A21" sqref="A21"/>
    </sheetView>
  </sheetViews>
  <sheetFormatPr baseColWidth="10" defaultColWidth="10.85546875" defaultRowHeight="12" x14ac:dyDescent="0.2"/>
  <cols>
    <col min="1" max="1" width="71.5703125" style="78" customWidth="1"/>
    <col min="2" max="2" width="36.5703125" style="78" customWidth="1"/>
    <col min="3" max="3" width="30" style="78" customWidth="1"/>
    <col min="4" max="16384" width="10.85546875" style="78"/>
  </cols>
  <sheetData>
    <row r="2" spans="1:4" ht="15" x14ac:dyDescent="0.25">
      <c r="B2"/>
    </row>
    <row r="7" spans="1:4" ht="15" x14ac:dyDescent="0.25">
      <c r="B7"/>
    </row>
    <row r="8" spans="1:4" x14ac:dyDescent="0.2">
      <c r="A8" s="113" t="s">
        <v>92</v>
      </c>
      <c r="B8" s="113"/>
      <c r="C8" s="80"/>
    </row>
    <row r="9" spans="1:4" x14ac:dyDescent="0.2">
      <c r="A9" s="79"/>
      <c r="B9" s="79"/>
      <c r="C9" s="80"/>
      <c r="D9" s="80"/>
    </row>
    <row r="10" spans="1:4" x14ac:dyDescent="0.2">
      <c r="A10" s="82" t="s">
        <v>67</v>
      </c>
      <c r="B10" s="82" t="s">
        <v>69</v>
      </c>
      <c r="C10" s="82" t="s">
        <v>90</v>
      </c>
    </row>
    <row r="11" spans="1:4" ht="12.75" x14ac:dyDescent="0.2">
      <c r="A11" s="83" t="s">
        <v>88</v>
      </c>
      <c r="B11" s="84">
        <f>PLANILLA!E30+'GASTOS ASOCIADOS MENSUALES'!B21</f>
        <v>3549.561380666667</v>
      </c>
      <c r="C11" s="84">
        <f>B11*12</f>
        <v>42594.736568000008</v>
      </c>
    </row>
    <row r="12" spans="1:4" ht="12.75" x14ac:dyDescent="0.2">
      <c r="A12" s="83" t="s">
        <v>87</v>
      </c>
      <c r="B12" s="84">
        <f>PLANILLA!F30+'GASTOS ASOCIADOS MENSUALES'!C21</f>
        <v>7099.122761333334</v>
      </c>
      <c r="C12" s="84">
        <f>B12*12</f>
        <v>85189.473136000015</v>
      </c>
    </row>
    <row r="13" spans="1:4" x14ac:dyDescent="0.2">
      <c r="A13" s="85" t="s">
        <v>68</v>
      </c>
      <c r="B13" s="86">
        <f>SUM(B11:B12)</f>
        <v>10648.684142000002</v>
      </c>
      <c r="C13" s="86">
        <f>SUM(C11:C12)</f>
        <v>127784.20970400002</v>
      </c>
    </row>
    <row r="14" spans="1:4" x14ac:dyDescent="0.2">
      <c r="A14" s="87"/>
      <c r="B14" s="88"/>
    </row>
    <row r="15" spans="1:4" x14ac:dyDescent="0.2">
      <c r="A15" s="87"/>
      <c r="B15" s="88"/>
    </row>
    <row r="16" spans="1:4" x14ac:dyDescent="0.2">
      <c r="A16" s="87"/>
      <c r="B16" s="88"/>
    </row>
    <row r="17" spans="1:2" x14ac:dyDescent="0.2">
      <c r="A17" s="81"/>
      <c r="B17" s="81"/>
    </row>
    <row r="18" spans="1:2" x14ac:dyDescent="0.2">
      <c r="A18" s="81"/>
      <c r="B18" s="81"/>
    </row>
    <row r="19" spans="1:2" x14ac:dyDescent="0.2">
      <c r="A19" s="81"/>
      <c r="B19" s="81"/>
    </row>
    <row r="20" spans="1:2" ht="12.75" x14ac:dyDescent="0.2">
      <c r="A20" s="89" t="s">
        <v>70</v>
      </c>
      <c r="B20" s="81"/>
    </row>
    <row r="21" spans="1:2" x14ac:dyDescent="0.2">
      <c r="A21" s="81"/>
      <c r="B21" s="81"/>
    </row>
    <row r="22" spans="1:2" x14ac:dyDescent="0.2">
      <c r="A22" s="90"/>
      <c r="B22" s="90"/>
    </row>
    <row r="23" spans="1:2" x14ac:dyDescent="0.2">
      <c r="A23" s="90" t="s">
        <v>71</v>
      </c>
      <c r="B23" s="90"/>
    </row>
    <row r="24" spans="1:2" x14ac:dyDescent="0.2">
      <c r="A24" s="91" t="s">
        <v>80</v>
      </c>
      <c r="B24" s="90"/>
    </row>
    <row r="25" spans="1:2" x14ac:dyDescent="0.2">
      <c r="A25" s="91" t="s">
        <v>91</v>
      </c>
      <c r="B25" s="91"/>
    </row>
    <row r="26" spans="1:2" x14ac:dyDescent="0.2">
      <c r="A26" s="91" t="s">
        <v>72</v>
      </c>
      <c r="B26" s="91"/>
    </row>
    <row r="27" spans="1:2" x14ac:dyDescent="0.2">
      <c r="A27" s="91" t="s">
        <v>79</v>
      </c>
      <c r="B27" s="91"/>
    </row>
    <row r="28" spans="1:2" x14ac:dyDescent="0.2">
      <c r="A28" s="91" t="s">
        <v>73</v>
      </c>
      <c r="B28" s="91"/>
    </row>
    <row r="29" spans="1:2" x14ac:dyDescent="0.2">
      <c r="A29" s="81"/>
      <c r="B29" s="91"/>
    </row>
    <row r="30" spans="1:2" x14ac:dyDescent="0.2">
      <c r="A30" s="90" t="s">
        <v>74</v>
      </c>
      <c r="B30" s="91"/>
    </row>
    <row r="31" spans="1:2" x14ac:dyDescent="0.2">
      <c r="A31" s="81" t="s">
        <v>75</v>
      </c>
      <c r="B31" s="81"/>
    </row>
    <row r="32" spans="1:2" x14ac:dyDescent="0.2">
      <c r="A32" s="81"/>
      <c r="B32" s="81"/>
    </row>
    <row r="33" spans="1:2" x14ac:dyDescent="0.2">
      <c r="A33" s="81"/>
      <c r="B33" s="81"/>
    </row>
    <row r="34" spans="1:2" x14ac:dyDescent="0.2">
      <c r="A34" s="81"/>
      <c r="B34" s="81"/>
    </row>
    <row r="35" spans="1:2" x14ac:dyDescent="0.2">
      <c r="A35" s="81"/>
      <c r="B35" s="81"/>
    </row>
  </sheetData>
  <mergeCells count="1">
    <mergeCell ref="A8:B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B2:H41"/>
  <sheetViews>
    <sheetView zoomScale="86" zoomScaleNormal="86" workbookViewId="0">
      <pane xSplit="4" ySplit="7" topLeftCell="E17" activePane="bottomRight" state="frozen"/>
      <selection activeCell="E24" sqref="E24"/>
      <selection pane="topRight" activeCell="E24" sqref="E24"/>
      <selection pane="bottomLeft" activeCell="E24" sqref="E24"/>
      <selection pane="bottomRight" activeCell="F6" sqref="F6"/>
    </sheetView>
  </sheetViews>
  <sheetFormatPr baseColWidth="10" defaultColWidth="11.5703125" defaultRowHeight="12.75" x14ac:dyDescent="0.2"/>
  <cols>
    <col min="1" max="1" width="5.28515625" style="1" customWidth="1"/>
    <col min="2" max="3" width="11.5703125" style="1"/>
    <col min="4" max="4" width="7.140625" style="1" customWidth="1"/>
    <col min="5" max="5" width="20.85546875" style="1" customWidth="1"/>
    <col min="6" max="6" width="21.140625" style="1" customWidth="1"/>
    <col min="7" max="7" width="12.42578125" style="1" bestFit="1" customWidth="1"/>
    <col min="8" max="8" width="16.42578125" style="1" bestFit="1" customWidth="1"/>
    <col min="9" max="16384" width="11.5703125" style="1"/>
  </cols>
  <sheetData>
    <row r="2" spans="2:7" ht="18.75" x14ac:dyDescent="0.2">
      <c r="B2" s="92" t="s">
        <v>78</v>
      </c>
    </row>
    <row r="3" spans="2:7" x14ac:dyDescent="0.2">
      <c r="B3" s="9" t="s">
        <v>55</v>
      </c>
    </row>
    <row r="5" spans="2:7" ht="12.75" customHeight="1" x14ac:dyDescent="0.2">
      <c r="B5" s="118"/>
      <c r="C5" s="118"/>
      <c r="D5" s="119"/>
      <c r="E5" s="54"/>
      <c r="F5" s="55"/>
      <c r="G5" s="55"/>
    </row>
    <row r="6" spans="2:7" ht="36.75" customHeight="1" x14ac:dyDescent="0.2">
      <c r="B6" s="118"/>
      <c r="C6" s="118"/>
      <c r="D6" s="118"/>
      <c r="E6" s="56" t="s">
        <v>88</v>
      </c>
      <c r="F6" s="56" t="s">
        <v>87</v>
      </c>
      <c r="G6" s="56" t="s">
        <v>89</v>
      </c>
    </row>
    <row r="7" spans="2:7" ht="16.5" thickBot="1" x14ac:dyDescent="0.25">
      <c r="B7" s="137" t="s">
        <v>10</v>
      </c>
      <c r="C7" s="138"/>
      <c r="D7" s="139"/>
      <c r="E7" s="140">
        <v>1</v>
      </c>
      <c r="F7" s="140">
        <v>2</v>
      </c>
      <c r="G7" s="140">
        <v>1</v>
      </c>
    </row>
    <row r="8" spans="2:7" x14ac:dyDescent="0.2">
      <c r="B8" s="141" t="s">
        <v>5</v>
      </c>
      <c r="C8" s="142"/>
      <c r="D8" s="142"/>
      <c r="E8" s="143">
        <v>1100</v>
      </c>
      <c r="F8" s="143">
        <v>1100</v>
      </c>
      <c r="G8" s="144">
        <v>1300</v>
      </c>
    </row>
    <row r="9" spans="2:7" ht="33" customHeight="1" x14ac:dyDescent="0.2">
      <c r="B9" s="145" t="s">
        <v>56</v>
      </c>
      <c r="C9" s="121"/>
      <c r="D9" s="121"/>
      <c r="E9" s="6"/>
      <c r="F9" s="6"/>
      <c r="G9" s="146"/>
    </row>
    <row r="10" spans="2:7" x14ac:dyDescent="0.2">
      <c r="B10" s="147" t="s">
        <v>12</v>
      </c>
      <c r="C10" s="120"/>
      <c r="D10" s="120"/>
      <c r="E10" s="6">
        <f>102.5</f>
        <v>102.5</v>
      </c>
      <c r="F10" s="6">
        <f t="shared" ref="F10:G10" si="0">102.5</f>
        <v>102.5</v>
      </c>
      <c r="G10" s="146">
        <f t="shared" si="0"/>
        <v>102.5</v>
      </c>
    </row>
    <row r="11" spans="2:7" x14ac:dyDescent="0.2">
      <c r="B11" s="148" t="s">
        <v>0</v>
      </c>
      <c r="C11" s="122"/>
      <c r="D11" s="122"/>
      <c r="E11" s="7">
        <f>SUM(E8:E10)</f>
        <v>1202.5</v>
      </c>
      <c r="F11" s="7">
        <f t="shared" ref="F11:G11" si="1">SUM(F8:F10)</f>
        <v>1202.5</v>
      </c>
      <c r="G11" s="149">
        <f t="shared" si="1"/>
        <v>1402.5</v>
      </c>
    </row>
    <row r="12" spans="2:7" x14ac:dyDescent="0.2">
      <c r="B12" s="150" t="s">
        <v>1</v>
      </c>
      <c r="C12" s="123"/>
      <c r="D12" s="123"/>
      <c r="E12" s="6"/>
      <c r="F12" s="6"/>
      <c r="G12" s="146">
        <v>300</v>
      </c>
    </row>
    <row r="13" spans="2:7" x14ac:dyDescent="0.2">
      <c r="B13" s="151" t="s">
        <v>2</v>
      </c>
      <c r="C13" s="117"/>
      <c r="D13" s="117"/>
      <c r="E13" s="57">
        <f t="shared" ref="E13" si="2">+E12+E11</f>
        <v>1202.5</v>
      </c>
      <c r="F13" s="57">
        <f t="shared" ref="F13:G13" si="3">+F12+F11</f>
        <v>1202.5</v>
      </c>
      <c r="G13" s="152">
        <f t="shared" si="3"/>
        <v>1702.5</v>
      </c>
    </row>
    <row r="14" spans="2:7" x14ac:dyDescent="0.2">
      <c r="B14" s="153"/>
      <c r="C14" s="154"/>
      <c r="D14" s="154"/>
      <c r="E14" s="154"/>
      <c r="F14" s="154"/>
      <c r="G14" s="155"/>
    </row>
    <row r="15" spans="2:7" x14ac:dyDescent="0.2">
      <c r="B15" s="156" t="s">
        <v>3</v>
      </c>
      <c r="C15" s="124"/>
      <c r="D15" s="124"/>
      <c r="E15" s="58"/>
      <c r="F15" s="58"/>
      <c r="G15" s="157"/>
    </row>
    <row r="16" spans="2:7" x14ac:dyDescent="0.2">
      <c r="B16" s="158" t="s">
        <v>6</v>
      </c>
      <c r="C16" s="114"/>
      <c r="D16" s="2">
        <v>0.09</v>
      </c>
      <c r="E16" s="3">
        <f t="shared" ref="E16:G22" si="4">+E$11*$D16</f>
        <v>108.22499999999999</v>
      </c>
      <c r="F16" s="3">
        <f t="shared" si="4"/>
        <v>108.22499999999999</v>
      </c>
      <c r="G16" s="159">
        <f t="shared" si="4"/>
        <v>126.22499999999999</v>
      </c>
    </row>
    <row r="17" spans="2:8" x14ac:dyDescent="0.2">
      <c r="B17" s="158" t="s">
        <v>7</v>
      </c>
      <c r="C17" s="114"/>
      <c r="D17" s="2">
        <v>9.7199999999999995E-2</v>
      </c>
      <c r="E17" s="3">
        <f t="shared" si="4"/>
        <v>116.883</v>
      </c>
      <c r="F17" s="3">
        <f t="shared" si="4"/>
        <v>116.883</v>
      </c>
      <c r="G17" s="159">
        <f t="shared" si="4"/>
        <v>136.32299999999998</v>
      </c>
    </row>
    <row r="18" spans="2:8" x14ac:dyDescent="0.2">
      <c r="B18" s="158" t="s">
        <v>8</v>
      </c>
      <c r="C18" s="114"/>
      <c r="D18" s="2">
        <v>9.0800000000000006E-2</v>
      </c>
      <c r="E18" s="3">
        <f t="shared" si="4"/>
        <v>109.18700000000001</v>
      </c>
      <c r="F18" s="3">
        <f t="shared" si="4"/>
        <v>109.18700000000001</v>
      </c>
      <c r="G18" s="159">
        <f t="shared" si="4"/>
        <v>127.34700000000001</v>
      </c>
    </row>
    <row r="19" spans="2:8" x14ac:dyDescent="0.2">
      <c r="B19" s="158" t="s">
        <v>9</v>
      </c>
      <c r="C19" s="114"/>
      <c r="D19" s="2">
        <v>0.1817</v>
      </c>
      <c r="E19" s="3">
        <f t="shared" si="4"/>
        <v>218.49424999999999</v>
      </c>
      <c r="F19" s="3">
        <f t="shared" si="4"/>
        <v>218.49424999999999</v>
      </c>
      <c r="G19" s="159">
        <f t="shared" si="4"/>
        <v>254.83425</v>
      </c>
    </row>
    <row r="20" spans="2:8" x14ac:dyDescent="0.2">
      <c r="B20" s="160" t="s">
        <v>64</v>
      </c>
      <c r="C20" s="39"/>
      <c r="D20" s="2">
        <v>1.3299999999999999E-2</v>
      </c>
      <c r="E20" s="3">
        <f t="shared" si="4"/>
        <v>15.99325</v>
      </c>
      <c r="F20" s="3">
        <f t="shared" si="4"/>
        <v>15.99325</v>
      </c>
      <c r="G20" s="159">
        <f t="shared" si="4"/>
        <v>18.65325</v>
      </c>
    </row>
    <row r="21" spans="2:8" x14ac:dyDescent="0.2">
      <c r="B21" s="160" t="s">
        <v>65</v>
      </c>
      <c r="C21" s="39"/>
      <c r="D21" s="2"/>
      <c r="E21" s="3"/>
      <c r="F21" s="3"/>
      <c r="G21" s="159"/>
    </row>
    <row r="22" spans="2:8" x14ac:dyDescent="0.2">
      <c r="B22" s="158" t="s">
        <v>16</v>
      </c>
      <c r="C22" s="114"/>
      <c r="D22" s="2">
        <v>2.5999999999999999E-3</v>
      </c>
      <c r="E22" s="3">
        <f>+E$11*$D22</f>
        <v>3.1265000000000001</v>
      </c>
      <c r="F22" s="3">
        <f t="shared" si="4"/>
        <v>3.1265000000000001</v>
      </c>
      <c r="G22" s="159">
        <f t="shared" si="4"/>
        <v>3.6464999999999996</v>
      </c>
    </row>
    <row r="23" spans="2:8" x14ac:dyDescent="0.2">
      <c r="B23" s="151" t="s">
        <v>4</v>
      </c>
      <c r="C23" s="117"/>
      <c r="D23" s="117"/>
      <c r="E23" s="57">
        <f t="shared" ref="E23:G23" si="5">+SUM(E16:E22)</f>
        <v>571.90899999999999</v>
      </c>
      <c r="F23" s="57">
        <f t="shared" si="5"/>
        <v>571.90899999999999</v>
      </c>
      <c r="G23" s="152">
        <f t="shared" si="5"/>
        <v>667.02899999999988</v>
      </c>
    </row>
    <row r="24" spans="2:8" x14ac:dyDescent="0.2">
      <c r="B24" s="161" t="s">
        <v>77</v>
      </c>
      <c r="C24" s="115"/>
      <c r="D24" s="116"/>
      <c r="E24" s="59">
        <f t="shared" ref="E24:G24" si="6">+E23+E13</f>
        <v>1774.4090000000001</v>
      </c>
      <c r="F24" s="59">
        <f t="shared" si="6"/>
        <v>1774.4090000000001</v>
      </c>
      <c r="G24" s="162">
        <f t="shared" si="6"/>
        <v>2369.529</v>
      </c>
    </row>
    <row r="25" spans="2:8" x14ac:dyDescent="0.2">
      <c r="B25" s="161" t="s">
        <v>76</v>
      </c>
      <c r="C25" s="115"/>
      <c r="D25" s="116"/>
      <c r="E25" s="59">
        <f>E24*E7</f>
        <v>1774.4090000000001</v>
      </c>
      <c r="F25" s="59">
        <f t="shared" ref="F25:G25" si="7">F24*F7</f>
        <v>3548.8180000000002</v>
      </c>
      <c r="G25" s="162">
        <f t="shared" si="7"/>
        <v>2369.529</v>
      </c>
    </row>
    <row r="26" spans="2:8" x14ac:dyDescent="0.2">
      <c r="B26" s="163" t="s">
        <v>81</v>
      </c>
      <c r="C26" s="164"/>
      <c r="D26" s="164"/>
      <c r="E26" s="165">
        <f>(E25/3)*1</f>
        <v>591.46966666666674</v>
      </c>
      <c r="F26" s="165">
        <f>(F25/3)*1</f>
        <v>1182.9393333333335</v>
      </c>
      <c r="G26" s="166"/>
    </row>
    <row r="27" spans="2:8" ht="18.75" customHeight="1" thickBot="1" x14ac:dyDescent="0.25">
      <c r="B27" s="167" t="s">
        <v>27</v>
      </c>
      <c r="C27" s="168"/>
      <c r="D27" s="168"/>
      <c r="E27" s="169">
        <f>(G25/3)*1</f>
        <v>789.84299999999996</v>
      </c>
      <c r="F27" s="169">
        <f>(G25/3)*2</f>
        <v>1579.6859999999999</v>
      </c>
      <c r="G27" s="170"/>
    </row>
    <row r="28" spans="2:8" ht="46.5" customHeight="1" thickBot="1" x14ac:dyDescent="0.25">
      <c r="B28" s="134" t="s">
        <v>82</v>
      </c>
      <c r="C28" s="132"/>
      <c r="D28" s="132"/>
      <c r="E28" s="135">
        <f>E25+E26+E27</f>
        <v>3155.7216666666668</v>
      </c>
      <c r="F28" s="136">
        <f>F25+F26+F27</f>
        <v>6311.4433333333336</v>
      </c>
      <c r="G28" s="133"/>
    </row>
    <row r="29" spans="2:8" ht="23.25" customHeight="1" thickBot="1" x14ac:dyDescent="0.25">
      <c r="B29" s="177" t="s">
        <v>15</v>
      </c>
      <c r="C29" s="177"/>
      <c r="D29" s="178">
        <v>0.09</v>
      </c>
      <c r="E29" s="171">
        <f>E28*D29</f>
        <v>284.01495</v>
      </c>
      <c r="F29" s="171">
        <f>F28*D29</f>
        <v>568.0299</v>
      </c>
      <c r="G29" s="171"/>
    </row>
    <row r="30" spans="2:8" ht="16.5" thickBot="1" x14ac:dyDescent="0.3">
      <c r="B30" s="172" t="s">
        <v>14</v>
      </c>
      <c r="C30" s="173"/>
      <c r="D30" s="173"/>
      <c r="E30" s="176">
        <f>E28+E29</f>
        <v>3439.736616666667</v>
      </c>
      <c r="F30" s="176">
        <f>+F28+F29</f>
        <v>6879.4732333333341</v>
      </c>
      <c r="G30" s="174"/>
      <c r="H30" s="175">
        <f>SUM(E30:G30)</f>
        <v>10319.209850000001</v>
      </c>
    </row>
    <row r="31" spans="2:8" x14ac:dyDescent="0.2">
      <c r="B31" s="4"/>
      <c r="C31" s="4"/>
      <c r="D31" s="4"/>
      <c r="E31" s="4"/>
      <c r="F31" s="4"/>
      <c r="G31" s="4"/>
    </row>
    <row r="40" spans="2:2" x14ac:dyDescent="0.2">
      <c r="B40" s="5"/>
    </row>
    <row r="41" spans="2:2" x14ac:dyDescent="0.2">
      <c r="B41" s="5"/>
    </row>
  </sheetData>
  <mergeCells count="19">
    <mergeCell ref="B16:C16"/>
    <mergeCell ref="B17:C17"/>
    <mergeCell ref="B18:C18"/>
    <mergeCell ref="B5:D6"/>
    <mergeCell ref="B7:D7"/>
    <mergeCell ref="B8:D8"/>
    <mergeCell ref="B9:D9"/>
    <mergeCell ref="B10:D10"/>
    <mergeCell ref="B11:D11"/>
    <mergeCell ref="B12:D12"/>
    <mergeCell ref="B13:D13"/>
    <mergeCell ref="B15:D15"/>
    <mergeCell ref="B30:D30"/>
    <mergeCell ref="B19:C19"/>
    <mergeCell ref="B24:D24"/>
    <mergeCell ref="B29:C29"/>
    <mergeCell ref="B23:D23"/>
    <mergeCell ref="B22:C22"/>
    <mergeCell ref="B25:D25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E648-9276-4820-869A-1679FDF2C7FD}">
  <sheetPr>
    <tabColor theme="7" tint="0.39997558519241921"/>
  </sheetPr>
  <dimension ref="B2:H21"/>
  <sheetViews>
    <sheetView zoomScale="90" zoomScaleNormal="90" workbookViewId="0">
      <selection activeCell="B1" sqref="B1"/>
    </sheetView>
  </sheetViews>
  <sheetFormatPr baseColWidth="10" defaultColWidth="11.5703125" defaultRowHeight="12.75" x14ac:dyDescent="0.2"/>
  <cols>
    <col min="1" max="1" width="5.42578125" style="1" customWidth="1"/>
    <col min="2" max="2" width="45.5703125" style="1" customWidth="1"/>
    <col min="3" max="3" width="29" style="1" customWidth="1"/>
    <col min="4" max="4" width="11.5703125" style="1" customWidth="1"/>
    <col min="5" max="5" width="12" style="1" customWidth="1"/>
    <col min="6" max="6" width="14.28515625" style="1" customWidth="1"/>
    <col min="7" max="7" width="17.85546875" style="1" customWidth="1"/>
    <col min="8" max="16384" width="11.5703125" style="1"/>
  </cols>
  <sheetData>
    <row r="2" spans="2:8" ht="18.75" x14ac:dyDescent="0.2">
      <c r="B2" s="77" t="s">
        <v>62</v>
      </c>
      <c r="E2" s="8"/>
    </row>
    <row r="3" spans="2:8" x14ac:dyDescent="0.2">
      <c r="B3" s="9" t="s">
        <v>13</v>
      </c>
      <c r="E3" s="9"/>
    </row>
    <row r="5" spans="2:8" ht="12.75" customHeight="1" x14ac:dyDescent="0.2">
      <c r="C5" s="40"/>
      <c r="E5" s="40"/>
      <c r="G5" s="40"/>
      <c r="H5" s="10"/>
    </row>
    <row r="6" spans="2:8" ht="12.75" customHeight="1" thickBot="1" x14ac:dyDescent="0.25">
      <c r="C6" s="40"/>
      <c r="G6" s="40"/>
      <c r="H6" s="10"/>
    </row>
    <row r="7" spans="2:8" ht="16.5" thickBot="1" x14ac:dyDescent="0.25">
      <c r="B7" s="129" t="s">
        <v>66</v>
      </c>
      <c r="C7" s="130"/>
      <c r="D7" s="130"/>
      <c r="E7" s="130"/>
      <c r="F7" s="130"/>
      <c r="G7" s="131"/>
    </row>
    <row r="8" spans="2:8" ht="13.5" thickBot="1" x14ac:dyDescent="0.25">
      <c r="B8" s="46" t="s">
        <v>57</v>
      </c>
      <c r="C8" s="47" t="s">
        <v>58</v>
      </c>
      <c r="D8" s="48" t="s">
        <v>17</v>
      </c>
      <c r="E8" s="48" t="s">
        <v>59</v>
      </c>
      <c r="F8" s="48" t="s">
        <v>60</v>
      </c>
      <c r="G8" s="49" t="s">
        <v>14</v>
      </c>
    </row>
    <row r="9" spans="2:8" ht="13.5" thickBot="1" x14ac:dyDescent="0.25">
      <c r="B9" s="61" t="s">
        <v>63</v>
      </c>
      <c r="C9" s="62"/>
      <c r="D9" s="62"/>
      <c r="E9" s="63"/>
      <c r="F9" s="63"/>
      <c r="G9" s="64"/>
    </row>
    <row r="10" spans="2:8" s="45" customFormat="1" ht="13.5" thickBot="1" x14ac:dyDescent="0.25">
      <c r="B10" s="52" t="s">
        <v>83</v>
      </c>
      <c r="C10" s="74">
        <v>1</v>
      </c>
      <c r="D10" s="99">
        <f>(PLANILLA!E7+PLANILLA!F7+PLANILLA!G7+1)</f>
        <v>5</v>
      </c>
      <c r="E10" s="53">
        <v>130</v>
      </c>
      <c r="F10" s="53">
        <f>E10*D10</f>
        <v>650</v>
      </c>
      <c r="G10" s="75">
        <f>F10/12</f>
        <v>54.166666666666664</v>
      </c>
    </row>
    <row r="11" spans="2:8" ht="13.5" thickBot="1" x14ac:dyDescent="0.25">
      <c r="B11" s="61" t="s">
        <v>85</v>
      </c>
      <c r="C11" s="67"/>
      <c r="D11" s="67"/>
      <c r="E11" s="68"/>
      <c r="F11" s="68"/>
      <c r="G11" s="76"/>
    </row>
    <row r="12" spans="2:8" ht="13.5" thickBot="1" x14ac:dyDescent="0.25">
      <c r="B12" s="60" t="s">
        <v>84</v>
      </c>
      <c r="C12" s="65">
        <v>1</v>
      </c>
      <c r="D12" s="65">
        <v>5</v>
      </c>
      <c r="E12" s="66">
        <f>(50*2)+(40*2)+(70*1)</f>
        <v>250</v>
      </c>
      <c r="F12" s="66">
        <f>E12*D12</f>
        <v>1250</v>
      </c>
      <c r="G12" s="70">
        <f>F12/6</f>
        <v>208.33333333333334</v>
      </c>
    </row>
    <row r="13" spans="2:8" ht="13.5" thickBot="1" x14ac:dyDescent="0.25">
      <c r="B13" s="61" t="s">
        <v>86</v>
      </c>
      <c r="C13" s="67"/>
      <c r="D13" s="67"/>
      <c r="E13" s="68"/>
      <c r="F13" s="68"/>
      <c r="G13" s="71"/>
    </row>
    <row r="14" spans="2:8" ht="13.5" thickBot="1" x14ac:dyDescent="0.25">
      <c r="B14" s="51" t="s">
        <v>86</v>
      </c>
      <c r="C14" s="72">
        <v>1</v>
      </c>
      <c r="D14" s="72">
        <v>1</v>
      </c>
      <c r="E14" s="73">
        <f>(PLANILLA!E13+PLANILLA!F13+PLANILLA!G13+PLANILLA!E23+PLANILLA!F23+PLANILLA!G23+PLANILLA!E26+PLANILLA!F26)*8%</f>
        <v>615.42048</v>
      </c>
      <c r="F14" s="73"/>
      <c r="G14" s="69">
        <f>E14/12</f>
        <v>51.285040000000002</v>
      </c>
    </row>
    <row r="15" spans="2:8" x14ac:dyDescent="0.2">
      <c r="B15" s="50" t="s">
        <v>61</v>
      </c>
      <c r="C15" s="50"/>
      <c r="D15" s="95"/>
      <c r="E15" s="95"/>
      <c r="F15" s="96"/>
      <c r="G15" s="96">
        <f>SUM(G9:G14)</f>
        <v>313.78503999999998</v>
      </c>
    </row>
    <row r="16" spans="2:8" ht="13.5" thickBot="1" x14ac:dyDescent="0.25">
      <c r="B16" s="41"/>
      <c r="C16" s="41"/>
      <c r="D16" s="43"/>
      <c r="E16" s="43"/>
      <c r="F16" s="44"/>
      <c r="G16" s="44"/>
    </row>
    <row r="17" spans="2:7" ht="15.75" thickBot="1" x14ac:dyDescent="0.3">
      <c r="B17" s="42"/>
      <c r="C17" s="42"/>
      <c r="D17" s="125" t="s">
        <v>15</v>
      </c>
      <c r="E17" s="126"/>
      <c r="F17" s="93">
        <v>0.05</v>
      </c>
      <c r="G17" s="97">
        <f>G15*5%</f>
        <v>15.689252</v>
      </c>
    </row>
    <row r="18" spans="2:7" ht="13.5" thickBot="1" x14ac:dyDescent="0.25">
      <c r="D18" s="127" t="s">
        <v>11</v>
      </c>
      <c r="E18" s="128"/>
      <c r="F18" s="94"/>
      <c r="G18" s="98">
        <f>G15+G17</f>
        <v>329.47429199999999</v>
      </c>
    </row>
    <row r="20" spans="2:7" x14ac:dyDescent="0.2">
      <c r="B20" s="56" t="s">
        <v>88</v>
      </c>
      <c r="C20" s="56" t="s">
        <v>87</v>
      </c>
    </row>
    <row r="21" spans="2:7" x14ac:dyDescent="0.2">
      <c r="B21" s="180">
        <f>(G18/3)*1</f>
        <v>109.824764</v>
      </c>
      <c r="C21" s="179">
        <f>(G18/3)*2</f>
        <v>219.649528</v>
      </c>
    </row>
  </sheetData>
  <mergeCells count="3">
    <mergeCell ref="D17:E17"/>
    <mergeCell ref="D18:E18"/>
    <mergeCell ref="B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PPTO POR REGIÓN</vt:lpstr>
      <vt:lpstr>RESUMEN PPTO</vt:lpstr>
      <vt:lpstr>PLANILLA</vt:lpstr>
      <vt:lpstr>GASTOS ASOCIADOS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Cullas Antizana</dc:creator>
  <cp:lastModifiedBy>Vanessa Ortega Saravia</cp:lastModifiedBy>
  <dcterms:created xsi:type="dcterms:W3CDTF">2015-10-27T00:34:51Z</dcterms:created>
  <dcterms:modified xsi:type="dcterms:W3CDTF">2023-07-14T23:22:09Z</dcterms:modified>
</cp:coreProperties>
</file>