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7-  VIGILANCIA PATRIMONIAL 2024/OBSERVACION TEC-ECON/"/>
    </mc:Choice>
  </mc:AlternateContent>
  <xr:revisionPtr revIDLastSave="3" documentId="8_{3BF884BB-DFA4-40C5-A266-6D01F86E71F7}" xr6:coauthVersionLast="47" xr6:coauthVersionMax="47" xr10:uidLastSave="{5EDEDD3C-F9EB-48E7-8B7A-A9241C1EE993}"/>
  <bookViews>
    <workbookView xWindow="-108" yWindow="-108" windowWidth="23256" windowHeight="12576" xr2:uid="{00000000-000D-0000-FFFF-FFFF00000000}"/>
  </bookViews>
  <sheets>
    <sheet name="Cuadro" sheetId="4" r:id="rId1"/>
  </sheets>
  <externalReferences>
    <externalReference r:id="rId2"/>
  </externalReferences>
  <definedNames>
    <definedName name="_xlnm._FilterDatabase" localSheetId="0" hidden="1">Cuadro!$C$8:$AA$39</definedName>
    <definedName name="_xlnm.Print_Area" localSheetId="0">Cuadro!$B$1:$AB$46</definedName>
    <definedName name="EQUIPOS">'[1]1.02'!$B$80:$G$127</definedName>
    <definedName name="MANO_DE_OBRA">'[1]1.02'!$B$4:$G$13</definedName>
    <definedName name="SUBPARTIDAS">'[1]1.05'!$A$88:$E$298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5" i="4" l="1"/>
  <c r="U23" i="4" l="1"/>
  <c r="Q15" i="4" l="1"/>
  <c r="Q14" i="4"/>
  <c r="Q13" i="4"/>
  <c r="R13" i="4" s="1"/>
  <c r="M23" i="4"/>
  <c r="Z15" i="4" l="1"/>
  <c r="Z13" i="4"/>
  <c r="Z14" i="4"/>
  <c r="H39" i="4" l="1"/>
  <c r="L39" i="4"/>
  <c r="P39" i="4"/>
  <c r="T39" i="4"/>
  <c r="X39" i="4"/>
  <c r="J29" i="4" l="1"/>
  <c r="J28" i="4"/>
  <c r="J27" i="4"/>
  <c r="J26" i="4"/>
  <c r="J25" i="4"/>
  <c r="J23" i="4"/>
  <c r="J21" i="4"/>
  <c r="J20" i="4"/>
  <c r="J19" i="4"/>
  <c r="J18" i="4"/>
  <c r="J17" i="4"/>
  <c r="J15" i="4"/>
  <c r="J14" i="4"/>
  <c r="J13" i="4"/>
  <c r="J30" i="4" l="1"/>
  <c r="I32" i="4" l="1"/>
  <c r="I31" i="4"/>
  <c r="Z29" i="4"/>
  <c r="Z28" i="4"/>
  <c r="Z27" i="4"/>
  <c r="Z26" i="4"/>
  <c r="Z25" i="4"/>
  <c r="Z23" i="4"/>
  <c r="Z21" i="4"/>
  <c r="Z20" i="4"/>
  <c r="Z19" i="4"/>
  <c r="Z18" i="4"/>
  <c r="Z17" i="4"/>
  <c r="V13" i="4"/>
  <c r="V23" i="4"/>
  <c r="V29" i="4"/>
  <c r="V28" i="4"/>
  <c r="V27" i="4"/>
  <c r="V26" i="4"/>
  <c r="V25" i="4"/>
  <c r="V21" i="4"/>
  <c r="V20" i="4"/>
  <c r="V19" i="4"/>
  <c r="V18" i="4"/>
  <c r="V17" i="4"/>
  <c r="V15" i="4"/>
  <c r="V14" i="4"/>
  <c r="R29" i="4"/>
  <c r="R28" i="4"/>
  <c r="R27" i="4"/>
  <c r="R26" i="4"/>
  <c r="R25" i="4"/>
  <c r="R23" i="4"/>
  <c r="R19" i="4"/>
  <c r="R15" i="4"/>
  <c r="R14" i="4"/>
  <c r="P21" i="4"/>
  <c r="R21" i="4" s="1"/>
  <c r="P20" i="4"/>
  <c r="R20" i="4" s="1"/>
  <c r="P18" i="4"/>
  <c r="R18" i="4" s="1"/>
  <c r="P17" i="4"/>
  <c r="R17" i="4" s="1"/>
  <c r="N15" i="4"/>
  <c r="N19" i="4"/>
  <c r="N20" i="4"/>
  <c r="N21" i="4"/>
  <c r="N18" i="4"/>
  <c r="N17" i="4"/>
  <c r="N29" i="4"/>
  <c r="N28" i="4"/>
  <c r="N27" i="4"/>
  <c r="N26" i="4"/>
  <c r="N25" i="4"/>
  <c r="N23" i="4"/>
  <c r="N14" i="4"/>
  <c r="N13" i="4"/>
  <c r="Z30" i="4" l="1"/>
  <c r="V30" i="4"/>
  <c r="R30" i="4"/>
  <c r="N30" i="4"/>
  <c r="V32" i="4" l="1"/>
  <c r="V31" i="4"/>
  <c r="Z32" i="4"/>
  <c r="N32" i="4"/>
  <c r="R32" i="4"/>
  <c r="R33" i="4" s="1"/>
  <c r="R34" i="4" s="1"/>
  <c r="V33" i="4" l="1"/>
  <c r="Z33" i="4"/>
  <c r="Z34" i="4" s="1"/>
  <c r="Z35" i="4" s="1"/>
  <c r="N33" i="4"/>
  <c r="N34" i="4" s="1"/>
  <c r="N35" i="4" s="1"/>
  <c r="R35" i="4"/>
  <c r="V34" i="4" l="1"/>
  <c r="V35" i="4" s="1"/>
  <c r="J34" i="4"/>
  <c r="J33" i="4"/>
  <c r="J35" i="4" l="1"/>
</calcChain>
</file>

<file path=xl/sharedStrings.xml><?xml version="1.0" encoding="utf-8"?>
<sst xmlns="http://schemas.openxmlformats.org/spreadsheetml/2006/main" count="162" uniqueCount="94">
  <si>
    <t>UND</t>
  </si>
  <si>
    <t>COSTO DIRECTO</t>
  </si>
  <si>
    <t>ÍTEM</t>
  </si>
  <si>
    <t>DESCRIPCIÓN</t>
  </si>
  <si>
    <t>UTILIDAD</t>
  </si>
  <si>
    <t>D</t>
  </si>
  <si>
    <t>E</t>
  </si>
  <si>
    <t>IMPUESTO GENERAL A LAS VENTAS (IGV)</t>
  </si>
  <si>
    <t>F</t>
  </si>
  <si>
    <t>MONTO TOTAL DEL SERVICIO (D+E)</t>
  </si>
  <si>
    <t xml:space="preserve"> </t>
  </si>
  <si>
    <t>1.01.01</t>
  </si>
  <si>
    <t>1.01.02</t>
  </si>
  <si>
    <t>COMENTARIOS</t>
  </si>
  <si>
    <t>1.01.03</t>
  </si>
  <si>
    <t>Formas de Pagos</t>
  </si>
  <si>
    <t>Anticipo</t>
  </si>
  <si>
    <t>Fianza de fiel cumplimiento</t>
  </si>
  <si>
    <t>Plazo ejecucion</t>
  </si>
  <si>
    <t>SI</t>
  </si>
  <si>
    <t>No se indica</t>
  </si>
  <si>
    <t>60 Dias</t>
  </si>
  <si>
    <t>NO</t>
  </si>
  <si>
    <t>1 Año</t>
  </si>
  <si>
    <t>30 Dias</t>
  </si>
  <si>
    <t>Supervisor</t>
  </si>
  <si>
    <t>Agente con Arma</t>
  </si>
  <si>
    <t>Agente Sin Arma</t>
  </si>
  <si>
    <t>Mes</t>
  </si>
  <si>
    <t>CANT</t>
  </si>
  <si>
    <t>Materiales, herramientas de campo</t>
  </si>
  <si>
    <t>Equipos informáticos, GPS, impresiones</t>
  </si>
  <si>
    <t>EPPs y Señalética</t>
  </si>
  <si>
    <t>Uniforme</t>
  </si>
  <si>
    <t>Glb</t>
  </si>
  <si>
    <t>SERVICIO DE VIGILANCIA</t>
  </si>
  <si>
    <t>ALIMENTACION</t>
  </si>
  <si>
    <t>Alimentacion de personal</t>
  </si>
  <si>
    <t>Poliza SCTR Salud</t>
  </si>
  <si>
    <t>Poliza SCTR Pension</t>
  </si>
  <si>
    <t>Vida Ley</t>
  </si>
  <si>
    <t>Seguro de responsabilidad civil</t>
  </si>
  <si>
    <t>Poliza de Deshonestidad</t>
  </si>
  <si>
    <t>GASTOS GENERALES</t>
  </si>
  <si>
    <t>1.02.01</t>
  </si>
  <si>
    <t>1.02.02</t>
  </si>
  <si>
    <t>1.02.03</t>
  </si>
  <si>
    <t>1.02.04</t>
  </si>
  <si>
    <t>1.02.05</t>
  </si>
  <si>
    <t>1.03.01</t>
  </si>
  <si>
    <t>1.04.01</t>
  </si>
  <si>
    <t>1.04.02</t>
  </si>
  <si>
    <t>1.04.03</t>
  </si>
  <si>
    <t>1.04.04</t>
  </si>
  <si>
    <t>1.04.05</t>
  </si>
  <si>
    <t>A</t>
  </si>
  <si>
    <t>B</t>
  </si>
  <si>
    <t>C</t>
  </si>
  <si>
    <t>SUBTOTAL (A+B+C=D)</t>
  </si>
  <si>
    <t>CORPRISEG LOS HALCONES S.A.C</t>
  </si>
  <si>
    <t>DHAR SOLUTION</t>
  </si>
  <si>
    <t>Seguridad &amp; Protección “ELITE” S.R.L.</t>
  </si>
  <si>
    <t>EVITE S.A.C.</t>
  </si>
  <si>
    <t>GRUPO L&amp;S SERVICIOS EMPRESARIALES SAC</t>
  </si>
  <si>
    <t>Camioneta 4x4 [Incluye mantenimientos y combustible)</t>
  </si>
  <si>
    <t>Presentar los Analisis de precios unitarios o Calculo de los P.U. indicados. Ademas se recomienda evaluar los precios unitarios presentados.</t>
  </si>
  <si>
    <t>90 Dias</t>
  </si>
  <si>
    <t>Presentar los Analisis de precios unitarios o Hoja de Calculo de los P.U. indicados.</t>
  </si>
  <si>
    <t>SEGUROS</t>
  </si>
  <si>
    <t>PERSONAL</t>
  </si>
  <si>
    <t>RECURSOS Y EQUIPOS</t>
  </si>
  <si>
    <t>CONDICIONES
GENERALES :</t>
  </si>
  <si>
    <t>(S/)</t>
  </si>
  <si>
    <t xml:space="preserve">PARCIAL </t>
  </si>
  <si>
    <t>APU
UNIT</t>
  </si>
  <si>
    <t>COMENTARIO</t>
  </si>
  <si>
    <t>DATOS EN
ANEXO 1
DEL TDR</t>
  </si>
  <si>
    <t>SERVICIO DE VIGILANCIA OHLA</t>
  </si>
  <si>
    <t>Se recomienda evaluar el P.U. de la partida teniendo encuenta el precio del mercado actual. Revisar las cantidades de supervisores según el DTR. Realizar el calculo de la propuesta economica para un periodo de 1 año.</t>
  </si>
  <si>
    <t>Se recomienda evaluar el P.U. de la partida teniendo encuenta que solo se considera la alimentacion durante el periodo de trabajo. Precios no se ajusta a los del mercado actual.</t>
  </si>
  <si>
    <t>Evaluar los precios considerados para los sueldos basico, con esos precios se cumplira con los perfiles requeridos en el TDR.</t>
  </si>
  <si>
    <t>CONFIRMAR que los precios considerados para los sueldos basico, con esos precios se cumplira con los perfiles requeridos en el TDR.</t>
  </si>
  <si>
    <t>El impuesto a la renta no puede formar parte de los gastos generales, ya que es un impuesto a la utilidad obtenida por cada empresa, lo cual corresponde a los tributos que deben ser pagados por el subcontratista y no por el cliente.</t>
  </si>
  <si>
    <t>Costo excesivo de utiles de oficina.</t>
  </si>
  <si>
    <t>Tener en cuenta la renovación de los epp, por ejemplo no se entregan cascos todos los meses, asimismo, los chalecos, casacas, botas, zapatos tienen una duración superior a un mes, en ese sentido no se debe considerar el costo mensual.</t>
  </si>
  <si>
    <t>Se manteine la observación del precio del Servicio de SO para atencion de emergencias, indicado en el analisis de costos es excesivo.</t>
  </si>
  <si>
    <t>Se recomienda evaluar los precios unitarios presentados para poder cumplir con las normas de seguridad, y procedimiento de OHLA.</t>
  </si>
  <si>
    <t>Mejorar análisis de precios unitarios, evaluar la cantidad de petroleo considerada, renovación de llantas.</t>
  </si>
  <si>
    <t>Se recomienda evaluar los P.U. presentados fuera de mercado.</t>
  </si>
  <si>
    <t>Evaluar el P.U. no se ajusta al precio del mercado. Evaluar costo elevado de combustible, tener en cuenta que se debe considerar precios sin IGV, ya que el IGV se coloca al final.</t>
  </si>
  <si>
    <t xml:space="preserve">Se debe cotizar en función del listado de partidas indicados en el TDR </t>
  </si>
  <si>
    <t>Especificar costo necesario acorde al TDR</t>
  </si>
  <si>
    <t>Confirmar que lo considerado cumple con lo solicitado en el TDR.</t>
  </si>
  <si>
    <t xml:space="preserve">Evaluar el P.U. no se ajusta al precio del mercado.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</si>
</sst>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Red]\-\ #,##0.00;&quot;-&quot;;@"/>
  </numFmts>
  <fonts count="17" x14ac:knownFonts="1">
    <font>
      <sz val="11"/>
      <color theme="1"/>
      <name val="Calibri"/>
      <family val="2"/>
      <scheme val="minor"/>
    </font>
    <font>
      <sz val="12"/>
      <color theme="1"/>
      <name val="Arial"/>
      <family val="2"/>
    </font>
    <font>
      <b/>
      <sz val="12"/>
      <color theme="0"/>
      <name val="Arial"/>
      <family val="2"/>
    </font>
    <font>
      <b/>
      <sz val="12"/>
      <color theme="1"/>
      <name val="Arial"/>
      <family val="2"/>
    </font>
    <font>
      <sz val="10"/>
      <name val="Arial"/>
      <family val="2"/>
    </font>
    <font>
      <sz val="11"/>
      <color theme="1"/>
      <name val="Calibri"/>
      <family val="2"/>
      <scheme val="minor"/>
    </font>
    <font>
      <sz val="12"/>
      <color rgb="FFFF0000"/>
      <name val="Arial"/>
      <family val="2"/>
    </font>
    <font>
      <b/>
      <u/>
      <sz val="12"/>
      <color theme="1"/>
      <name val="Arial"/>
      <family val="2"/>
    </font>
    <font>
      <b/>
      <sz val="12"/>
      <color rgb="FFFF0000"/>
      <name val="Arial"/>
      <family val="2"/>
    </font>
    <font>
      <sz val="11"/>
      <color theme="1"/>
      <name val="Arial"/>
      <family val="2"/>
    </font>
    <font>
      <b/>
      <sz val="11"/>
      <color theme="1"/>
      <name val="Arial"/>
      <family val="2"/>
    </font>
    <font>
      <i/>
      <sz val="14"/>
      <color theme="1"/>
      <name val="Arial"/>
      <family val="2"/>
    </font>
    <font>
      <b/>
      <u/>
      <sz val="18"/>
      <color rgb="FF002060"/>
      <name val="Arial"/>
      <family val="2"/>
    </font>
    <font>
      <sz val="11"/>
      <color rgb="FF000000"/>
      <name val="Arial"/>
      <family val="2"/>
    </font>
    <font>
      <b/>
      <sz val="11"/>
      <color rgb="FFFF0000"/>
      <name val="Arial"/>
      <family val="2"/>
    </font>
    <font>
      <sz val="11"/>
      <color rgb="FFFF0000"/>
      <name val="Arial"/>
      <family val="2"/>
    </font>
    <font>
      <sz val="11"/>
      <color rgb="FF0000FF"/>
      <name val="Arial"/>
      <family val="2"/>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s>
  <cellStyleXfs count="5">
    <xf numFmtId="0" fontId="0"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cellStyleXfs>
  <cellXfs count="171">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43" fontId="1" fillId="0" borderId="0" xfId="2" applyFont="1" applyAlignment="1">
      <alignment vertical="center"/>
    </xf>
    <xf numFmtId="43" fontId="6" fillId="0" borderId="0" xfId="2" applyFont="1" applyAlignment="1">
      <alignment vertical="center"/>
    </xf>
    <xf numFmtId="0" fontId="3" fillId="0" borderId="1" xfId="0" applyFont="1" applyBorder="1" applyAlignment="1">
      <alignment horizontal="left" vertical="center"/>
    </xf>
    <xf numFmtId="43" fontId="2" fillId="0" borderId="10" xfId="2" applyFont="1" applyFill="1" applyBorder="1" applyAlignment="1">
      <alignment vertical="center"/>
    </xf>
    <xf numFmtId="43" fontId="2" fillId="0" borderId="1" xfId="2" applyFont="1" applyFill="1" applyBorder="1" applyAlignment="1">
      <alignment vertical="center"/>
    </xf>
    <xf numFmtId="43" fontId="3" fillId="0" borderId="1" xfId="2" applyFont="1" applyFill="1" applyBorder="1" applyAlignment="1">
      <alignment vertical="center"/>
    </xf>
    <xf numFmtId="43" fontId="8" fillId="0" borderId="11" xfId="2" applyFont="1" applyFill="1" applyBorder="1" applyAlignment="1">
      <alignment vertical="center"/>
    </xf>
    <xf numFmtId="43" fontId="2" fillId="0" borderId="7" xfId="2" applyFont="1" applyFill="1" applyBorder="1" applyAlignment="1">
      <alignment vertical="center"/>
    </xf>
    <xf numFmtId="43" fontId="8" fillId="0" borderId="10" xfId="2" applyFont="1" applyFill="1" applyBorder="1" applyAlignment="1">
      <alignment vertical="center"/>
    </xf>
    <xf numFmtId="43" fontId="2" fillId="0" borderId="11" xfId="4" applyFont="1" applyFill="1" applyBorder="1" applyAlignment="1">
      <alignment vertical="center"/>
    </xf>
    <xf numFmtId="0" fontId="3" fillId="5" borderId="3" xfId="0" applyFont="1" applyFill="1" applyBorder="1" applyAlignment="1">
      <alignment horizontal="center" vertical="center"/>
    </xf>
    <xf numFmtId="0" fontId="7" fillId="5" borderId="4" xfId="0" applyFont="1" applyFill="1" applyBorder="1" applyAlignment="1">
      <alignment horizontal="left" vertical="center"/>
    </xf>
    <xf numFmtId="43" fontId="7" fillId="5" borderId="3" xfId="2" applyFont="1" applyFill="1" applyBorder="1" applyAlignment="1">
      <alignment vertical="center"/>
    </xf>
    <xf numFmtId="43" fontId="7" fillId="5" borderId="4" xfId="2" applyFont="1" applyFill="1" applyBorder="1" applyAlignment="1">
      <alignment vertical="center"/>
    </xf>
    <xf numFmtId="43" fontId="3" fillId="5" borderId="4" xfId="2" applyFont="1" applyFill="1" applyBorder="1" applyAlignment="1">
      <alignment vertical="center"/>
    </xf>
    <xf numFmtId="43" fontId="3" fillId="5" borderId="12" xfId="2" applyFont="1" applyFill="1" applyBorder="1" applyAlignment="1">
      <alignment vertical="center"/>
    </xf>
    <xf numFmtId="43" fontId="7" fillId="5" borderId="17" xfId="2" applyFont="1" applyFill="1" applyBorder="1" applyAlignment="1">
      <alignment vertical="center"/>
    </xf>
    <xf numFmtId="43" fontId="3" fillId="5" borderId="3" xfId="2" applyFont="1" applyFill="1" applyBorder="1" applyAlignment="1">
      <alignment vertical="center"/>
    </xf>
    <xf numFmtId="43" fontId="3" fillId="5" borderId="12" xfId="4" applyFont="1" applyFill="1" applyBorder="1" applyAlignment="1">
      <alignment vertical="center"/>
    </xf>
    <xf numFmtId="0" fontId="1" fillId="0" borderId="0" xfId="0" applyFont="1" applyAlignment="1">
      <alignment horizontal="left" vertical="center"/>
    </xf>
    <xf numFmtId="0" fontId="3" fillId="0" borderId="0" xfId="0" applyFont="1" applyAlignment="1">
      <alignment horizontal="left" vertical="center"/>
    </xf>
    <xf numFmtId="0" fontId="10" fillId="0" borderId="0" xfId="0" applyFont="1" applyAlignment="1">
      <alignment horizontal="center" vertical="center"/>
    </xf>
    <xf numFmtId="0" fontId="3" fillId="0" borderId="10" xfId="0" applyFont="1" applyBorder="1" applyAlignment="1">
      <alignment horizontal="center" vertical="center"/>
    </xf>
    <xf numFmtId="0" fontId="2" fillId="0" borderId="11" xfId="0" applyFont="1" applyBorder="1" applyAlignment="1">
      <alignment vertical="center"/>
    </xf>
    <xf numFmtId="0" fontId="7" fillId="5" borderId="12" xfId="0" applyFont="1" applyFill="1" applyBorder="1" applyAlignment="1">
      <alignment vertical="center"/>
    </xf>
    <xf numFmtId="10" fontId="8" fillId="0" borderId="7" xfId="3" applyNumberFormat="1" applyFont="1" applyFill="1" applyBorder="1" applyAlignment="1">
      <alignment horizontal="center" vertical="center"/>
    </xf>
    <xf numFmtId="164" fontId="3" fillId="0" borderId="1" xfId="2" applyNumberFormat="1" applyFont="1" applyFill="1" applyBorder="1" applyAlignment="1">
      <alignment vertical="center"/>
    </xf>
    <xf numFmtId="164" fontId="2" fillId="0" borderId="10" xfId="2" applyNumberFormat="1" applyFont="1" applyFill="1" applyBorder="1" applyAlignment="1">
      <alignment horizontal="right" vertical="center"/>
    </xf>
    <xf numFmtId="164" fontId="2" fillId="0" borderId="1" xfId="2" applyNumberFormat="1" applyFont="1" applyFill="1" applyBorder="1" applyAlignment="1">
      <alignment horizontal="right" vertical="center"/>
    </xf>
    <xf numFmtId="164" fontId="3" fillId="0" borderId="1" xfId="2" applyNumberFormat="1" applyFont="1" applyFill="1" applyBorder="1" applyAlignment="1">
      <alignment horizontal="right" vertical="center"/>
    </xf>
    <xf numFmtId="164" fontId="8" fillId="0" borderId="11" xfId="2" applyNumberFormat="1" applyFont="1" applyFill="1" applyBorder="1" applyAlignment="1">
      <alignment horizontal="right" vertical="center"/>
    </xf>
    <xf numFmtId="164" fontId="2" fillId="0" borderId="7" xfId="2" applyNumberFormat="1" applyFont="1" applyFill="1" applyBorder="1" applyAlignment="1">
      <alignment horizontal="right" vertical="center"/>
    </xf>
    <xf numFmtId="164" fontId="8" fillId="0" borderId="10" xfId="2" applyNumberFormat="1" applyFont="1" applyFill="1" applyBorder="1" applyAlignment="1">
      <alignment horizontal="right" vertical="center"/>
    </xf>
    <xf numFmtId="164" fontId="2" fillId="0" borderId="11" xfId="4" applyNumberFormat="1" applyFont="1" applyFill="1" applyBorder="1" applyAlignment="1">
      <alignment horizontal="right" vertical="center"/>
    </xf>
    <xf numFmtId="164" fontId="3" fillId="5" borderId="4" xfId="2" applyNumberFormat="1" applyFont="1" applyFill="1" applyBorder="1" applyAlignment="1">
      <alignment vertical="center"/>
    </xf>
    <xf numFmtId="164" fontId="1" fillId="0" borderId="0" xfId="2" applyNumberFormat="1" applyFont="1" applyAlignment="1">
      <alignment vertical="center"/>
    </xf>
    <xf numFmtId="164" fontId="6" fillId="0" borderId="0" xfId="2" applyNumberFormat="1" applyFont="1" applyAlignment="1">
      <alignment vertical="center"/>
    </xf>
    <xf numFmtId="0" fontId="12" fillId="0" borderId="0" xfId="0" applyFont="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left" vertical="center"/>
    </xf>
    <xf numFmtId="0" fontId="13" fillId="3" borderId="11" xfId="0" applyFont="1" applyFill="1" applyBorder="1" applyAlignment="1">
      <alignment horizontal="center" vertical="center" wrapText="1"/>
    </xf>
    <xf numFmtId="164" fontId="13" fillId="3" borderId="10" xfId="2" applyNumberFormat="1" applyFont="1" applyFill="1" applyBorder="1" applyAlignment="1">
      <alignment horizontal="right" vertical="center" wrapText="1"/>
    </xf>
    <xf numFmtId="164" fontId="13" fillId="3" borderId="1" xfId="2" applyNumberFormat="1" applyFont="1" applyFill="1" applyBorder="1" applyAlignment="1">
      <alignment horizontal="right" vertical="center" wrapText="1"/>
    </xf>
    <xf numFmtId="164" fontId="10" fillId="3" borderId="10" xfId="2" applyNumberFormat="1" applyFont="1" applyFill="1" applyBorder="1" applyAlignment="1">
      <alignment horizontal="right" vertical="center"/>
    </xf>
    <xf numFmtId="164" fontId="10" fillId="3" borderId="1" xfId="2" applyNumberFormat="1" applyFont="1" applyFill="1" applyBorder="1" applyAlignment="1">
      <alignment horizontal="right" vertical="center"/>
    </xf>
    <xf numFmtId="164" fontId="14" fillId="3" borderId="11" xfId="2" applyNumberFormat="1" applyFont="1" applyFill="1" applyBorder="1" applyAlignment="1">
      <alignment horizontal="right" vertical="center"/>
    </xf>
    <xf numFmtId="164" fontId="10" fillId="3" borderId="7" xfId="2" applyNumberFormat="1" applyFont="1" applyFill="1" applyBorder="1" applyAlignment="1">
      <alignment horizontal="right" vertical="center"/>
    </xf>
    <xf numFmtId="164" fontId="14" fillId="3" borderId="10" xfId="2" applyNumberFormat="1" applyFont="1" applyFill="1" applyBorder="1" applyAlignment="1">
      <alignment horizontal="right" vertical="center"/>
    </xf>
    <xf numFmtId="164" fontId="10" fillId="3" borderId="11" xfId="4" applyNumberFormat="1" applyFont="1" applyFill="1" applyBorder="1" applyAlignment="1">
      <alignment horizontal="right" vertical="center"/>
    </xf>
    <xf numFmtId="164" fontId="15" fillId="3" borderId="11" xfId="2" applyNumberFormat="1" applyFont="1" applyFill="1" applyBorder="1" applyAlignment="1">
      <alignment horizontal="right" vertical="center" wrapText="1"/>
    </xf>
    <xf numFmtId="164" fontId="13" fillId="3" borderId="7" xfId="2" applyNumberFormat="1" applyFont="1" applyFill="1" applyBorder="1" applyAlignment="1">
      <alignment horizontal="right" vertical="center" wrapText="1"/>
    </xf>
    <xf numFmtId="164" fontId="15" fillId="3" borderId="10" xfId="2" applyNumberFormat="1" applyFont="1" applyFill="1" applyBorder="1" applyAlignment="1">
      <alignment horizontal="right" vertical="center" wrapText="1"/>
    </xf>
    <xf numFmtId="164" fontId="13" fillId="3" borderId="11" xfId="4" applyNumberFormat="1" applyFont="1" applyFill="1" applyBorder="1" applyAlignment="1">
      <alignment horizontal="right" vertical="center" wrapText="1"/>
    </xf>
    <xf numFmtId="0" fontId="9" fillId="3" borderId="41" xfId="0" applyFont="1" applyFill="1" applyBorder="1" applyAlignment="1">
      <alignment horizontal="center" vertical="center"/>
    </xf>
    <xf numFmtId="0" fontId="9" fillId="3" borderId="42" xfId="0" applyFont="1" applyFill="1" applyBorder="1" applyAlignment="1">
      <alignment horizontal="left" vertical="center" wrapText="1"/>
    </xf>
    <xf numFmtId="0" fontId="13" fillId="3" borderId="43" xfId="0" applyFont="1" applyFill="1" applyBorder="1" applyAlignment="1">
      <alignment horizontal="center" vertical="center" wrapText="1"/>
    </xf>
    <xf numFmtId="164" fontId="13" fillId="3" borderId="41" xfId="2" applyNumberFormat="1" applyFont="1" applyFill="1" applyBorder="1" applyAlignment="1">
      <alignment horizontal="right" vertical="center" wrapText="1"/>
    </xf>
    <xf numFmtId="164" fontId="13" fillId="3" borderId="42" xfId="2" applyNumberFormat="1" applyFont="1" applyFill="1" applyBorder="1" applyAlignment="1">
      <alignment horizontal="right" vertical="center" wrapText="1"/>
    </xf>
    <xf numFmtId="164" fontId="13" fillId="3" borderId="44" xfId="2" applyNumberFormat="1" applyFont="1" applyFill="1" applyBorder="1" applyAlignment="1">
      <alignment horizontal="right" vertical="center" wrapText="1"/>
    </xf>
    <xf numFmtId="0" fontId="9" fillId="3" borderId="45" xfId="0" applyFont="1" applyFill="1" applyBorder="1" applyAlignment="1">
      <alignment horizontal="center" vertical="center"/>
    </xf>
    <xf numFmtId="0" fontId="9" fillId="3" borderId="46" xfId="0" applyFont="1" applyFill="1" applyBorder="1" applyAlignment="1">
      <alignment horizontal="left" vertical="center" wrapText="1"/>
    </xf>
    <xf numFmtId="0" fontId="13" fillId="3" borderId="47" xfId="0" applyFont="1" applyFill="1" applyBorder="1" applyAlignment="1">
      <alignment horizontal="center" vertical="center" wrapText="1"/>
    </xf>
    <xf numFmtId="164" fontId="13" fillId="3" borderId="45" xfId="2" applyNumberFormat="1" applyFont="1" applyFill="1" applyBorder="1" applyAlignment="1">
      <alignment horizontal="right" vertical="center" wrapText="1"/>
    </xf>
    <xf numFmtId="164" fontId="13" fillId="3" borderId="46" xfId="2" applyNumberFormat="1" applyFont="1" applyFill="1" applyBorder="1" applyAlignment="1">
      <alignment horizontal="right" vertical="center" wrapText="1"/>
    </xf>
    <xf numFmtId="164" fontId="13" fillId="3" borderId="48" xfId="2" applyNumberFormat="1" applyFont="1" applyFill="1" applyBorder="1" applyAlignment="1">
      <alignment horizontal="right" vertical="center" wrapText="1"/>
    </xf>
    <xf numFmtId="0" fontId="9" fillId="3" borderId="49" xfId="0" applyFont="1" applyFill="1" applyBorder="1" applyAlignment="1">
      <alignment horizontal="center" vertical="center"/>
    </xf>
    <xf numFmtId="0" fontId="9" fillId="3" borderId="50" xfId="0" applyFont="1" applyFill="1" applyBorder="1" applyAlignment="1">
      <alignment horizontal="left" vertical="center" wrapText="1"/>
    </xf>
    <xf numFmtId="0" fontId="13" fillId="3" borderId="51" xfId="0" applyFont="1" applyFill="1" applyBorder="1" applyAlignment="1">
      <alignment horizontal="center" vertical="center" wrapText="1"/>
    </xf>
    <xf numFmtId="164" fontId="13" fillId="3" borderId="49" xfId="2" applyNumberFormat="1" applyFont="1" applyFill="1" applyBorder="1" applyAlignment="1">
      <alignment horizontal="right" vertical="center" wrapText="1"/>
    </xf>
    <xf numFmtId="164" fontId="13" fillId="3" borderId="50" xfId="2" applyNumberFormat="1" applyFont="1" applyFill="1" applyBorder="1" applyAlignment="1">
      <alignment horizontal="right" vertical="center" wrapText="1"/>
    </xf>
    <xf numFmtId="164" fontId="13" fillId="3" borderId="52" xfId="2" applyNumberFormat="1" applyFont="1" applyFill="1" applyBorder="1" applyAlignment="1">
      <alignment horizontal="right" vertical="center" wrapText="1"/>
    </xf>
    <xf numFmtId="164" fontId="15" fillId="3" borderId="11" xfId="2" applyNumberFormat="1" applyFont="1" applyFill="1" applyBorder="1" applyAlignment="1">
      <alignment horizontal="left" vertical="center" wrapText="1"/>
    </xf>
    <xf numFmtId="164" fontId="13" fillId="3" borderId="11" xfId="4" applyNumberFormat="1" applyFont="1" applyFill="1" applyBorder="1" applyAlignment="1">
      <alignment horizontal="left" vertical="center" wrapText="1"/>
    </xf>
    <xf numFmtId="0" fontId="9" fillId="3" borderId="10" xfId="0" applyFont="1" applyFill="1" applyBorder="1" applyAlignment="1">
      <alignment horizontal="center" vertical="center"/>
    </xf>
    <xf numFmtId="0" fontId="9" fillId="3" borderId="1" xfId="0" applyFont="1" applyFill="1" applyBorder="1" applyAlignment="1">
      <alignment horizontal="left" vertical="center" wrapText="1"/>
    </xf>
    <xf numFmtId="164" fontId="9" fillId="3" borderId="18" xfId="3" applyNumberFormat="1" applyFont="1" applyFill="1" applyBorder="1" applyAlignment="1">
      <alignment horizontal="left" vertical="center" wrapText="1"/>
    </xf>
    <xf numFmtId="164" fontId="9" fillId="3" borderId="11" xfId="3" applyNumberFormat="1" applyFont="1" applyFill="1" applyBorder="1" applyAlignment="1">
      <alignment horizontal="left" vertical="center" wrapText="1"/>
    </xf>
    <xf numFmtId="0" fontId="10" fillId="3" borderId="37" xfId="0" applyFont="1" applyFill="1" applyBorder="1" applyAlignment="1">
      <alignment horizontal="center" vertical="center"/>
    </xf>
    <xf numFmtId="0" fontId="10" fillId="3" borderId="38" xfId="0" applyFont="1" applyFill="1" applyBorder="1" applyAlignment="1">
      <alignment horizontal="left" vertical="center"/>
    </xf>
    <xf numFmtId="0" fontId="9" fillId="3" borderId="39" xfId="0" applyFont="1" applyFill="1" applyBorder="1" applyAlignment="1">
      <alignment vertical="center"/>
    </xf>
    <xf numFmtId="43" fontId="9" fillId="3" borderId="37" xfId="2" applyFont="1" applyFill="1" applyBorder="1" applyAlignment="1">
      <alignment vertical="center"/>
    </xf>
    <xf numFmtId="43" fontId="9" fillId="3" borderId="38" xfId="2" applyFont="1" applyFill="1" applyBorder="1" applyAlignment="1">
      <alignment vertical="center"/>
    </xf>
    <xf numFmtId="164" fontId="9" fillId="3" borderId="38" xfId="2" applyNumberFormat="1" applyFont="1" applyFill="1" applyBorder="1" applyAlignment="1">
      <alignment vertical="center"/>
    </xf>
    <xf numFmtId="10" fontId="14" fillId="3" borderId="40" xfId="3" applyNumberFormat="1" applyFont="1" applyFill="1" applyBorder="1" applyAlignment="1">
      <alignment horizontal="center" vertical="center"/>
    </xf>
    <xf numFmtId="43" fontId="15" fillId="3" borderId="39" xfId="2" applyFont="1" applyFill="1" applyBorder="1" applyAlignment="1">
      <alignment vertical="center"/>
    </xf>
    <xf numFmtId="43" fontId="15" fillId="3" borderId="37" xfId="2" applyFont="1" applyFill="1" applyBorder="1" applyAlignment="1">
      <alignment vertical="center"/>
    </xf>
    <xf numFmtId="43" fontId="9" fillId="3" borderId="39" xfId="4" applyFont="1" applyFill="1" applyBorder="1" applyAlignment="1">
      <alignment vertical="center"/>
    </xf>
    <xf numFmtId="43" fontId="9" fillId="3" borderId="37" xfId="2" applyFont="1" applyFill="1" applyBorder="1" applyAlignment="1">
      <alignment horizontal="center" vertical="center"/>
    </xf>
    <xf numFmtId="164" fontId="10" fillId="5" borderId="15" xfId="2" applyNumberFormat="1" applyFont="1" applyFill="1" applyBorder="1" applyAlignment="1">
      <alignment horizontal="center" vertical="center" wrapText="1"/>
    </xf>
    <xf numFmtId="43" fontId="2" fillId="0" borderId="56" xfId="2" applyFont="1" applyFill="1" applyBorder="1" applyAlignment="1">
      <alignment vertical="center"/>
    </xf>
    <xf numFmtId="10" fontId="14" fillId="3" borderId="1" xfId="3" applyNumberFormat="1" applyFont="1" applyFill="1" applyBorder="1" applyAlignment="1">
      <alignment horizontal="center" vertical="center"/>
    </xf>
    <xf numFmtId="164" fontId="9" fillId="3" borderId="43" xfId="3" applyNumberFormat="1" applyFont="1" applyFill="1" applyBorder="1" applyAlignment="1">
      <alignment vertical="center" wrapText="1"/>
    </xf>
    <xf numFmtId="164" fontId="9" fillId="3" borderId="47" xfId="3" applyNumberFormat="1" applyFont="1" applyFill="1" applyBorder="1" applyAlignment="1">
      <alignment vertical="center" wrapText="1"/>
    </xf>
    <xf numFmtId="164" fontId="9" fillId="3" borderId="51" xfId="3" applyNumberFormat="1" applyFont="1" applyFill="1" applyBorder="1" applyAlignment="1">
      <alignment vertical="center" wrapText="1"/>
    </xf>
    <xf numFmtId="164" fontId="13" fillId="0" borderId="7" xfId="2" applyNumberFormat="1" applyFont="1" applyFill="1" applyBorder="1" applyAlignment="1">
      <alignment horizontal="right" vertical="center" wrapText="1"/>
    </xf>
    <xf numFmtId="164" fontId="13" fillId="0" borderId="44" xfId="2" applyNumberFormat="1" applyFont="1" applyFill="1" applyBorder="1" applyAlignment="1">
      <alignment horizontal="right" vertical="center" wrapText="1"/>
    </xf>
    <xf numFmtId="164" fontId="13" fillId="0" borderId="48" xfId="2" applyNumberFormat="1" applyFont="1" applyFill="1" applyBorder="1" applyAlignment="1">
      <alignment horizontal="right" vertical="center" wrapText="1"/>
    </xf>
    <xf numFmtId="164" fontId="13" fillId="0" borderId="52" xfId="2" applyNumberFormat="1" applyFont="1" applyFill="1" applyBorder="1" applyAlignment="1">
      <alignment horizontal="right" vertical="center" wrapText="1"/>
    </xf>
    <xf numFmtId="43" fontId="1" fillId="0" borderId="19" xfId="2" applyFont="1" applyBorder="1" applyAlignment="1">
      <alignment horizontal="center" vertical="center"/>
    </xf>
    <xf numFmtId="43" fontId="1" fillId="0" borderId="5" xfId="2" applyFont="1" applyBorder="1" applyAlignment="1">
      <alignment horizontal="center" vertical="center"/>
    </xf>
    <xf numFmtId="43" fontId="1" fillId="0" borderId="21" xfId="2" applyFont="1" applyBorder="1" applyAlignment="1">
      <alignment horizontal="center" vertical="center"/>
    </xf>
    <xf numFmtId="164" fontId="16" fillId="0" borderId="20" xfId="2" applyNumberFormat="1" applyFont="1" applyBorder="1" applyAlignment="1">
      <alignment horizontal="center" vertical="center" wrapText="1"/>
    </xf>
    <xf numFmtId="164" fontId="16" fillId="0" borderId="23" xfId="2" applyNumberFormat="1" applyFont="1" applyBorder="1" applyAlignment="1">
      <alignment horizontal="center" vertical="center" wrapText="1"/>
    </xf>
    <xf numFmtId="164" fontId="16" fillId="0" borderId="22" xfId="2" applyNumberFormat="1" applyFont="1" applyBorder="1" applyAlignment="1">
      <alignment horizontal="center" vertical="center" wrapText="1"/>
    </xf>
    <xf numFmtId="164" fontId="9" fillId="3" borderId="43" xfId="3" applyNumberFormat="1" applyFont="1" applyFill="1" applyBorder="1" applyAlignment="1">
      <alignment horizontal="left" vertical="center" wrapText="1"/>
    </xf>
    <xf numFmtId="164" fontId="9" fillId="3" borderId="47" xfId="3" applyNumberFormat="1" applyFont="1" applyFill="1" applyBorder="1" applyAlignment="1">
      <alignment horizontal="left" vertical="center" wrapText="1"/>
    </xf>
    <xf numFmtId="164" fontId="9" fillId="3" borderId="51" xfId="3" applyNumberFormat="1" applyFont="1" applyFill="1" applyBorder="1" applyAlignment="1">
      <alignment horizontal="left" vertical="center" wrapText="1"/>
    </xf>
    <xf numFmtId="0" fontId="3" fillId="6" borderId="20"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2" xfId="0" applyFont="1" applyFill="1" applyBorder="1" applyAlignment="1">
      <alignment horizontal="left" vertical="center" wrapText="1"/>
    </xf>
    <xf numFmtId="43" fontId="1" fillId="0" borderId="25" xfId="2" applyFont="1" applyBorder="1" applyAlignment="1">
      <alignment horizontal="center" vertical="center"/>
    </xf>
    <xf numFmtId="43" fontId="1" fillId="0" borderId="13" xfId="2" applyFont="1" applyBorder="1" applyAlignment="1">
      <alignment horizontal="center" vertical="center"/>
    </xf>
    <xf numFmtId="43" fontId="1" fillId="0" borderId="26" xfId="2" applyFont="1" applyBorder="1" applyAlignment="1">
      <alignment horizontal="center" vertical="center"/>
    </xf>
    <xf numFmtId="164" fontId="3" fillId="2" borderId="34" xfId="0" applyNumberFormat="1" applyFont="1" applyFill="1" applyBorder="1" applyAlignment="1">
      <alignment horizontal="center" vertical="center" wrapText="1"/>
    </xf>
    <xf numFmtId="164" fontId="3" fillId="2" borderId="15" xfId="0"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164" fontId="3" fillId="2" borderId="14" xfId="0" applyNumberFormat="1" applyFont="1" applyFill="1" applyBorder="1" applyAlignment="1">
      <alignment horizontal="center" vertical="center" wrapText="1"/>
    </xf>
    <xf numFmtId="164" fontId="3" fillId="2" borderId="36" xfId="0" applyNumberFormat="1" applyFont="1" applyFill="1" applyBorder="1" applyAlignment="1">
      <alignment horizontal="center" vertical="center" wrapText="1"/>
    </xf>
    <xf numFmtId="164" fontId="10" fillId="2" borderId="8" xfId="0" applyNumberFormat="1" applyFont="1" applyFill="1" applyBorder="1" applyAlignment="1">
      <alignment horizontal="center" vertical="center" wrapText="1"/>
    </xf>
    <xf numFmtId="164" fontId="10" fillId="2" borderId="14" xfId="0" applyNumberFormat="1" applyFont="1" applyFill="1" applyBorder="1" applyAlignment="1">
      <alignment horizontal="center" vertical="center" wrapText="1"/>
    </xf>
    <xf numFmtId="164" fontId="10" fillId="2" borderId="36" xfId="0" applyNumberFormat="1" applyFont="1" applyFill="1" applyBorder="1" applyAlignment="1">
      <alignment horizontal="center" vertical="center" wrapText="1"/>
    </xf>
    <xf numFmtId="164" fontId="10" fillId="2" borderId="9" xfId="0" applyNumberFormat="1" applyFont="1" applyFill="1" applyBorder="1" applyAlignment="1">
      <alignment horizontal="center" vertical="center" wrapText="1"/>
    </xf>
    <xf numFmtId="164" fontId="10" fillId="2" borderId="16" xfId="0" applyNumberFormat="1" applyFont="1" applyFill="1" applyBorder="1" applyAlignment="1">
      <alignment horizontal="center" vertical="center" wrapText="1"/>
    </xf>
    <xf numFmtId="164" fontId="10" fillId="2" borderId="18" xfId="0" applyNumberFormat="1" applyFont="1" applyFill="1" applyBorder="1" applyAlignment="1">
      <alignment horizontal="center" vertical="center" wrapText="1"/>
    </xf>
    <xf numFmtId="0" fontId="3" fillId="6" borderId="53" xfId="0" applyFont="1" applyFill="1" applyBorder="1" applyAlignment="1">
      <alignment horizontal="center" vertical="center" wrapText="1"/>
    </xf>
    <xf numFmtId="0" fontId="3" fillId="6" borderId="54" xfId="0" applyFont="1" applyFill="1" applyBorder="1" applyAlignment="1">
      <alignment horizontal="center" vertical="center" wrapText="1"/>
    </xf>
    <xf numFmtId="0" fontId="3" fillId="6" borderId="55"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1" fillId="6" borderId="19"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 fillId="6" borderId="21" xfId="0" applyFont="1" applyFill="1" applyBorder="1" applyAlignment="1">
      <alignment horizontal="left" vertical="center" wrapText="1"/>
    </xf>
    <xf numFmtId="43" fontId="3" fillId="4" borderId="28" xfId="2" applyFont="1" applyFill="1" applyBorder="1" applyAlignment="1">
      <alignment horizontal="center" vertical="center" wrapText="1"/>
    </xf>
    <xf numFmtId="43" fontId="3" fillId="4" borderId="32" xfId="2" applyFont="1" applyFill="1" applyBorder="1" applyAlignment="1">
      <alignment horizontal="center" vertical="center" wrapText="1"/>
    </xf>
    <xf numFmtId="43" fontId="3" fillId="4" borderId="29" xfId="2" applyFont="1" applyFill="1" applyBorder="1" applyAlignment="1">
      <alignment horizontal="center" vertical="center" wrapText="1"/>
    </xf>
    <xf numFmtId="43" fontId="3" fillId="4" borderId="30" xfId="2" applyFont="1" applyFill="1" applyBorder="1" applyAlignment="1">
      <alignment horizontal="center" vertical="center" wrapText="1"/>
    </xf>
    <xf numFmtId="43" fontId="3" fillId="4" borderId="33" xfId="2" applyFont="1" applyFill="1" applyBorder="1" applyAlignment="1">
      <alignment horizontal="center" vertical="center" wrapText="1"/>
    </xf>
    <xf numFmtId="43" fontId="3" fillId="4" borderId="31" xfId="2" applyFont="1" applyFill="1" applyBorder="1" applyAlignment="1">
      <alignment horizontal="center" vertical="center" wrapText="1"/>
    </xf>
    <xf numFmtId="0" fontId="12" fillId="0" borderId="0" xfId="0" applyFont="1" applyAlignment="1">
      <alignment horizontal="center" vertical="center"/>
    </xf>
    <xf numFmtId="164" fontId="10" fillId="2" borderId="28" xfId="0" applyNumberFormat="1" applyFont="1" applyFill="1" applyBorder="1" applyAlignment="1">
      <alignment horizontal="center" vertical="center" wrapText="1"/>
    </xf>
    <xf numFmtId="164" fontId="10" fillId="2" borderId="29"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10" fillId="2" borderId="27" xfId="0" applyNumberFormat="1" applyFont="1" applyFill="1" applyBorder="1" applyAlignment="1">
      <alignment horizontal="center" vertical="center" wrapText="1"/>
    </xf>
    <xf numFmtId="164" fontId="10" fillId="2" borderId="30" xfId="0" applyNumberFormat="1" applyFont="1" applyFill="1" applyBorder="1" applyAlignment="1">
      <alignment horizontal="center" vertical="center" wrapText="1"/>
    </xf>
    <xf numFmtId="164" fontId="10" fillId="2" borderId="31" xfId="0" applyNumberFormat="1" applyFont="1" applyFill="1" applyBorder="1" applyAlignment="1">
      <alignment horizontal="center" vertical="center" wrapText="1"/>
    </xf>
    <xf numFmtId="164" fontId="3" fillId="2" borderId="35" xfId="0" applyNumberFormat="1" applyFont="1" applyFill="1" applyBorder="1" applyAlignment="1">
      <alignment horizontal="center" vertical="center"/>
    </xf>
    <xf numFmtId="164" fontId="3" fillId="2" borderId="16" xfId="0" applyNumberFormat="1" applyFont="1" applyFill="1" applyBorder="1" applyAlignment="1">
      <alignment horizontal="center" vertical="center"/>
    </xf>
    <xf numFmtId="164" fontId="3" fillId="2" borderId="18" xfId="0" applyNumberFormat="1" applyFont="1" applyFill="1" applyBorder="1" applyAlignment="1">
      <alignment horizontal="center" vertical="center"/>
    </xf>
    <xf numFmtId="164" fontId="10" fillId="5" borderId="14" xfId="2" applyNumberFormat="1" applyFont="1" applyFill="1" applyBorder="1" applyAlignment="1">
      <alignment horizontal="center" vertical="center" wrapText="1"/>
    </xf>
    <xf numFmtId="164" fontId="10" fillId="5" borderId="36" xfId="2" applyNumberFormat="1" applyFont="1" applyFill="1" applyBorder="1" applyAlignment="1">
      <alignment horizontal="center" vertical="center" wrapText="1"/>
    </xf>
    <xf numFmtId="164" fontId="10" fillId="5" borderId="15" xfId="2" applyNumberFormat="1" applyFont="1" applyFill="1" applyBorder="1" applyAlignment="1">
      <alignment horizontal="center" vertical="center" wrapText="1"/>
    </xf>
    <xf numFmtId="164" fontId="10" fillId="5" borderId="16" xfId="2" applyNumberFormat="1" applyFont="1" applyFill="1" applyBorder="1" applyAlignment="1">
      <alignment horizontal="center" vertical="center"/>
    </xf>
    <xf numFmtId="164" fontId="10" fillId="5" borderId="18" xfId="2" applyNumberFormat="1" applyFont="1" applyFill="1" applyBorder="1" applyAlignment="1">
      <alignment horizontal="center" vertical="center"/>
    </xf>
    <xf numFmtId="164" fontId="10" fillId="7" borderId="28" xfId="2" applyNumberFormat="1" applyFont="1" applyFill="1" applyBorder="1" applyAlignment="1">
      <alignment horizontal="center" vertical="center" wrapText="1"/>
    </xf>
    <xf numFmtId="164" fontId="10" fillId="7" borderId="32" xfId="2" applyNumberFormat="1" applyFont="1" applyFill="1" applyBorder="1" applyAlignment="1">
      <alignment horizontal="center" vertical="center" wrapText="1"/>
    </xf>
    <xf numFmtId="164" fontId="10" fillId="7" borderId="29" xfId="2" applyNumberFormat="1" applyFont="1" applyFill="1" applyBorder="1" applyAlignment="1">
      <alignment horizontal="center" vertical="center" wrapText="1"/>
    </xf>
    <xf numFmtId="164" fontId="10" fillId="7" borderId="6" xfId="2" applyNumberFormat="1" applyFont="1" applyFill="1" applyBorder="1" applyAlignment="1">
      <alignment horizontal="center" vertical="center" wrapText="1"/>
    </xf>
    <xf numFmtId="164" fontId="10" fillId="7" borderId="0" xfId="2" applyNumberFormat="1" applyFont="1" applyFill="1" applyBorder="1" applyAlignment="1">
      <alignment horizontal="center" vertical="center" wrapText="1"/>
    </xf>
    <xf numFmtId="164" fontId="10" fillId="7" borderId="27" xfId="2" applyNumberFormat="1" applyFont="1" applyFill="1" applyBorder="1" applyAlignment="1">
      <alignment horizontal="center" vertical="center" wrapText="1"/>
    </xf>
    <xf numFmtId="164" fontId="10" fillId="7" borderId="30" xfId="2" applyNumberFormat="1" applyFont="1" applyFill="1" applyBorder="1" applyAlignment="1">
      <alignment horizontal="center" vertical="center" wrapText="1"/>
    </xf>
    <xf numFmtId="164" fontId="10" fillId="7" borderId="33" xfId="2" applyNumberFormat="1" applyFont="1" applyFill="1" applyBorder="1" applyAlignment="1">
      <alignment horizontal="center" vertical="center" wrapText="1"/>
    </xf>
    <xf numFmtId="164" fontId="10" fillId="7" borderId="31" xfId="2" applyNumberFormat="1" applyFont="1" applyFill="1" applyBorder="1" applyAlignment="1">
      <alignment horizontal="center" vertical="center" wrapText="1"/>
    </xf>
    <xf numFmtId="164" fontId="11" fillId="0" borderId="32" xfId="2" applyNumberFormat="1" applyFont="1" applyBorder="1" applyAlignment="1">
      <alignment horizontal="left" vertical="center"/>
    </xf>
    <xf numFmtId="164" fontId="13" fillId="7" borderId="50" xfId="2" applyNumberFormat="1" applyFont="1" applyFill="1" applyBorder="1" applyAlignment="1">
      <alignment horizontal="right" vertical="center" wrapText="1"/>
    </xf>
    <xf numFmtId="164" fontId="13" fillId="7" borderId="46" xfId="2" applyNumberFormat="1" applyFont="1" applyFill="1" applyBorder="1" applyAlignment="1">
      <alignment horizontal="right" vertical="center" wrapText="1"/>
    </xf>
  </cellXfs>
  <cellStyles count="5">
    <cellStyle name="Millares" xfId="2" builtinId="3"/>
    <cellStyle name="Millares 2" xfId="4" xr:uid="{00000000-0005-0000-0000-000030000000}"/>
    <cellStyle name="Normal" xfId="0" builtinId="0"/>
    <cellStyle name="Normal 10 3" xfId="1" xr:uid="{A0327944-9AF0-4628-AA00-A1F1E62A97C4}"/>
    <cellStyle name="Porcentaje" xfId="3" builtinId="5"/>
  </cellStyles>
  <dxfs count="48">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0000FF"/>
      <color rgb="FF008080"/>
      <color rgb="FF339966"/>
      <color rgb="FF333333"/>
      <color rgb="FF1C1C1C"/>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Mi%20unidad/Lacramarca/3.%20Proyecci&#243;n%20CD/10.Abr-22/Proy%20CD%20-%20Abril%2022%20-%20Re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d Eliminación"/>
      <sheetName val="Rend Puentes"/>
      <sheetName val="Rend Relleno"/>
      <sheetName val="Rend Roca"/>
      <sheetName val="Indice pestañas"/>
      <sheetName val="0"/>
      <sheetName val="1.0ANT"/>
      <sheetName val="1.00"/>
      <sheetName val="1.03"/>
      <sheetName val="1.04"/>
      <sheetName val="1.02"/>
      <sheetName val="1.01"/>
      <sheetName val="1.05"/>
      <sheetName val="2.0"/>
      <sheetName val="3.0"/>
      <sheetName val="3.01"/>
      <sheetName val="4.0"/>
      <sheetName val="5.0"/>
      <sheetName val="6.0"/>
      <sheetName val="7.0"/>
      <sheetName val="7.01"/>
      <sheetName val="8.0"/>
      <sheetName val="8.01"/>
      <sheetName val="8.03"/>
      <sheetName val="8.02"/>
      <sheetName val="8.04"/>
      <sheetName val="8.05"/>
      <sheetName val="9.0"/>
      <sheetName val="9.01"/>
      <sheetName val="9.02"/>
      <sheetName val="9.03"/>
      <sheetName val="9.04"/>
      <sheetName val="9.05"/>
      <sheetName val="10.0"/>
      <sheetName val="11.0"/>
      <sheetName val="12.0"/>
      <sheetName val="13.0"/>
      <sheetName val="28"/>
      <sheetName val="A17. GG Pampa del Toro"/>
      <sheetName val="A2 HH Camion PampaEL"/>
      <sheetName val="A2 HH Camion PampaROCA"/>
      <sheetName val="A2 HH Camion PampaRELL"/>
      <sheetName val="Moviliz"/>
      <sheetName val="14.0"/>
      <sheetName val="14.01"/>
      <sheetName val="15.0"/>
      <sheetName val="16.0"/>
      <sheetName val="17.0"/>
      <sheetName val="1.03 (2)"/>
      <sheetName val="Presupuesto Base"/>
    </sheetNames>
    <sheetDataSet>
      <sheetData sheetId="0"/>
      <sheetData sheetId="1"/>
      <sheetData sheetId="2"/>
      <sheetData sheetId="3"/>
      <sheetData sheetId="4"/>
      <sheetData sheetId="5">
        <row r="12">
          <cell r="F12">
            <v>0.4</v>
          </cell>
        </row>
      </sheetData>
      <sheetData sheetId="6"/>
      <sheetData sheetId="7">
        <row r="10">
          <cell r="B10" t="str">
            <v>01.01</v>
          </cell>
        </row>
      </sheetData>
      <sheetData sheetId="8"/>
      <sheetData sheetId="9"/>
      <sheetData sheetId="10">
        <row r="2">
          <cell r="B2" t="str">
            <v>Código</v>
          </cell>
        </row>
        <row r="4">
          <cell r="B4">
            <v>0</v>
          </cell>
          <cell r="C4">
            <v>0</v>
          </cell>
          <cell r="D4">
            <v>0</v>
          </cell>
          <cell r="E4">
            <v>0</v>
          </cell>
        </row>
        <row r="5">
          <cell r="B5" t="str">
            <v>0101010002</v>
          </cell>
          <cell r="C5" t="str">
            <v>CAPATAZ</v>
          </cell>
          <cell r="D5" t="str">
            <v>H-H</v>
          </cell>
          <cell r="E5">
            <v>19435.876245181906</v>
          </cell>
          <cell r="F5">
            <v>37.409999999999997</v>
          </cell>
          <cell r="G5">
            <v>727096.13033225504</v>
          </cell>
        </row>
        <row r="6">
          <cell r="B6" t="str">
            <v>0101010003</v>
          </cell>
          <cell r="C6" t="str">
            <v>OPERARIO</v>
          </cell>
          <cell r="D6" t="str">
            <v>H-H</v>
          </cell>
          <cell r="E6">
            <v>128783.5421592888</v>
          </cell>
          <cell r="F6">
            <v>28.8</v>
          </cell>
          <cell r="G6">
            <v>3708966.0141875176</v>
          </cell>
        </row>
        <row r="7">
          <cell r="B7" t="str">
            <v>0101010004</v>
          </cell>
          <cell r="C7" t="str">
            <v>OFICIAL</v>
          </cell>
          <cell r="D7" t="str">
            <v>H-H</v>
          </cell>
          <cell r="E7">
            <v>69583.510616381129</v>
          </cell>
          <cell r="F7">
            <v>22.52</v>
          </cell>
          <cell r="G7">
            <v>1567020.659080903</v>
          </cell>
        </row>
        <row r="8">
          <cell r="B8" t="str">
            <v>0101010005</v>
          </cell>
          <cell r="C8" t="str">
            <v>PEON</v>
          </cell>
          <cell r="D8" t="str">
            <v>H-H</v>
          </cell>
          <cell r="E8">
            <v>459417.31503591756</v>
          </cell>
          <cell r="F8">
            <v>20.23</v>
          </cell>
          <cell r="G8">
            <v>9294012.2831766121</v>
          </cell>
        </row>
        <row r="9">
          <cell r="B9" t="str">
            <v>01010100060001</v>
          </cell>
          <cell r="C9" t="str">
            <v>OPERADOR EQUIPO PESADO</v>
          </cell>
          <cell r="D9" t="str">
            <v>H-H</v>
          </cell>
          <cell r="E9">
            <v>174786.415876151</v>
          </cell>
          <cell r="F9">
            <v>34.79</v>
          </cell>
          <cell r="G9">
            <v>6080819.4083312936</v>
          </cell>
        </row>
        <row r="10">
          <cell r="B10" t="str">
            <v>01010100060002</v>
          </cell>
          <cell r="C10" t="str">
            <v>OPERADOR EQUIPO MEDIANO</v>
          </cell>
          <cell r="D10" t="str">
            <v>H-H</v>
          </cell>
          <cell r="E10">
            <v>397930.25024367031</v>
          </cell>
          <cell r="F10">
            <v>32.31</v>
          </cell>
          <cell r="G10">
            <v>12857126.385372989</v>
          </cell>
        </row>
        <row r="11">
          <cell r="B11" t="str">
            <v>0101030000</v>
          </cell>
          <cell r="C11" t="str">
            <v>TOPOGRAFO</v>
          </cell>
          <cell r="D11" t="str">
            <v>H-H</v>
          </cell>
          <cell r="E11">
            <v>45300</v>
          </cell>
          <cell r="F11">
            <v>33.104999999999997</v>
          </cell>
          <cell r="G11">
            <v>1499656.4999999998</v>
          </cell>
        </row>
        <row r="12">
          <cell r="B12">
            <v>0</v>
          </cell>
          <cell r="C12">
            <v>0</v>
          </cell>
          <cell r="D12">
            <v>0</v>
          </cell>
          <cell r="E12">
            <v>0</v>
          </cell>
          <cell r="F12">
            <v>0</v>
          </cell>
        </row>
        <row r="13">
          <cell r="B13">
            <v>0</v>
          </cell>
          <cell r="C13">
            <v>0</v>
          </cell>
          <cell r="D13">
            <v>0</v>
          </cell>
          <cell r="E13">
            <v>0</v>
          </cell>
          <cell r="F13">
            <v>0</v>
          </cell>
        </row>
        <row r="80">
          <cell r="C80">
            <v>0</v>
          </cell>
          <cell r="D80">
            <v>0</v>
          </cell>
          <cell r="E80">
            <v>0</v>
          </cell>
          <cell r="F80">
            <v>0</v>
          </cell>
        </row>
        <row r="81">
          <cell r="B81" t="str">
            <v>0301010006</v>
          </cell>
          <cell r="C81" t="str">
            <v>HERRAMIENTAS MANUALES</v>
          </cell>
          <cell r="D81" t="str">
            <v>%MO</v>
          </cell>
          <cell r="E81">
            <v>1</v>
          </cell>
          <cell r="F81">
            <v>1387656.2369984281</v>
          </cell>
          <cell r="G81">
            <v>1387656.2369984281</v>
          </cell>
        </row>
        <row r="82">
          <cell r="B82" t="str">
            <v>03010400030001</v>
          </cell>
          <cell r="C82" t="str">
            <v>MOTOBOMBA DE 2" (5HP)</v>
          </cell>
          <cell r="D82" t="str">
            <v>H-E</v>
          </cell>
          <cell r="E82">
            <v>5362.81458750001</v>
          </cell>
          <cell r="F82">
            <v>4.1794370187397103</v>
          </cell>
          <cell r="G82">
            <v>22413.545811634871</v>
          </cell>
        </row>
        <row r="83">
          <cell r="B83" t="str">
            <v>03010400030006</v>
          </cell>
          <cell r="C83" t="str">
            <v>MOTOBOMBA DE 4"_ (12HP)</v>
          </cell>
          <cell r="D83" t="str">
            <v>H-M</v>
          </cell>
          <cell r="E83">
            <v>4.5</v>
          </cell>
          <cell r="F83">
            <v>18.354561812335994</v>
          </cell>
          <cell r="G83">
            <v>82.595528155511971</v>
          </cell>
        </row>
        <row r="84">
          <cell r="B84" t="str">
            <v>0301090002</v>
          </cell>
          <cell r="C84" t="str">
            <v>TRACK DRILL_HIDRAULICO_300Hp_Ømax=5"</v>
          </cell>
          <cell r="D84" t="str">
            <v>H-M</v>
          </cell>
          <cell r="E84">
            <v>0</v>
          </cell>
          <cell r="F84">
            <v>206.9774808006668</v>
          </cell>
          <cell r="G84">
            <v>0</v>
          </cell>
        </row>
        <row r="85">
          <cell r="B85" t="str">
            <v>03011000060002</v>
          </cell>
          <cell r="C85" t="str">
            <v>RODILLO LISO VIBRATORIO AUTOPROPULSADO 7- 9  ton</v>
          </cell>
          <cell r="D85" t="str">
            <v>H-M</v>
          </cell>
          <cell r="E85">
            <v>24355.37764750003</v>
          </cell>
          <cell r="F85">
            <v>97.80749999999999</v>
          </cell>
          <cell r="G85">
            <v>2382138.5992578589</v>
          </cell>
        </row>
        <row r="86">
          <cell r="B86" t="str">
            <v>03011400060001</v>
          </cell>
          <cell r="C86" t="str">
            <v>COMPRESORA NEUMATICA 700 - 800PCM, 240 HP</v>
          </cell>
          <cell r="D86" t="str">
            <v>H-M</v>
          </cell>
          <cell r="E86">
            <v>0</v>
          </cell>
          <cell r="F86">
            <v>90.604791491804036</v>
          </cell>
          <cell r="G86">
            <v>0</v>
          </cell>
        </row>
        <row r="87">
          <cell r="B87" t="str">
            <v>03011600010004</v>
          </cell>
          <cell r="C87" t="str">
            <v>CARGADOR SOBRE LLANTAS DE 160-195 HP 3.5 yd3</v>
          </cell>
          <cell r="D87" t="str">
            <v>H-M</v>
          </cell>
          <cell r="E87">
            <v>4433.5696559999997</v>
          </cell>
          <cell r="F87">
            <v>143.5266</v>
          </cell>
          <cell r="G87">
            <v>636335.17858884961</v>
          </cell>
        </row>
        <row r="88">
          <cell r="B88" t="str">
            <v>03011600010005</v>
          </cell>
          <cell r="C88" t="str">
            <v>CARGADOR SOBRE LLANTAS DE 200-250 Hp 4.0-4.1 yd3</v>
          </cell>
          <cell r="D88" t="str">
            <v>H-M</v>
          </cell>
          <cell r="E88">
            <v>0.91125</v>
          </cell>
          <cell r="F88">
            <v>217.6713</v>
          </cell>
          <cell r="G88">
            <v>198.35297212500001</v>
          </cell>
        </row>
        <row r="89">
          <cell r="B89" t="str">
            <v>03011700010001</v>
          </cell>
          <cell r="C89" t="str">
            <v>EXCAVADORA SOBRE ORUGAS 115-165 HP</v>
          </cell>
          <cell r="D89" t="str">
            <v>H-M</v>
          </cell>
          <cell r="E89">
            <v>37793.867841955413</v>
          </cell>
          <cell r="F89">
            <v>208.22129999999999</v>
          </cell>
          <cell r="G89">
            <v>7869488.2940801503</v>
          </cell>
        </row>
        <row r="90">
          <cell r="B90" t="str">
            <v>030117000100011</v>
          </cell>
          <cell r="C90" t="str">
            <v>EXCAVADORA SOBRE ORUGAS 200 - 260 HP</v>
          </cell>
          <cell r="D90" t="str">
            <v>H-M</v>
          </cell>
          <cell r="E90">
            <v>14797.645619976762</v>
          </cell>
          <cell r="F90">
            <v>253.10880000000003</v>
          </cell>
          <cell r="G90">
            <v>3745414.3256975748</v>
          </cell>
        </row>
        <row r="91">
          <cell r="B91" t="str">
            <v>03011700010005</v>
          </cell>
          <cell r="C91" t="str">
            <v>EXCAVADORA S/ORUGAS_385Hp</v>
          </cell>
          <cell r="D91" t="str">
            <v>H-M</v>
          </cell>
          <cell r="E91">
            <v>34341.757059083873</v>
          </cell>
          <cell r="F91">
            <v>393.68700000000001</v>
          </cell>
          <cell r="G91">
            <v>13519903.311319552</v>
          </cell>
        </row>
        <row r="92">
          <cell r="B92" t="str">
            <v>03011700020009</v>
          </cell>
          <cell r="C92" t="str">
            <v>RETROEXCAVADORA SOBRE LLANTAS 58 HP 1 y3</v>
          </cell>
          <cell r="D92" t="str">
            <v>H-M</v>
          </cell>
          <cell r="E92">
            <v>10127.900178500042</v>
          </cell>
          <cell r="F92">
            <v>101.9328545454544</v>
          </cell>
          <cell r="G92">
            <v>1032365.7757459264</v>
          </cell>
        </row>
        <row r="93">
          <cell r="B93" t="str">
            <v>030117000200091</v>
          </cell>
          <cell r="C93" t="str">
            <v>RETROEXCAVADORA SOBRE LLANTAS 80 - 100 HP</v>
          </cell>
          <cell r="D93" t="str">
            <v>H-M</v>
          </cell>
          <cell r="E93">
            <v>0</v>
          </cell>
          <cell r="F93">
            <v>87.469200000000001</v>
          </cell>
          <cell r="G93">
            <v>0</v>
          </cell>
        </row>
        <row r="94">
          <cell r="B94" t="str">
            <v>03011800020002</v>
          </cell>
          <cell r="C94" t="str">
            <v>TRACTOR DE ORUGAS DE 300-355 HP</v>
          </cell>
          <cell r="D94" t="str">
            <v>H-M</v>
          </cell>
          <cell r="E94">
            <v>3428.180253968254</v>
          </cell>
          <cell r="F94">
            <v>370.25099999999998</v>
          </cell>
          <cell r="G94">
            <v>1269287.1672119999</v>
          </cell>
        </row>
        <row r="95">
          <cell r="B95" t="str">
            <v>03011800020003</v>
          </cell>
          <cell r="C95" t="str">
            <v>TRACTOR DE ORUGAS 180 - 210 HP</v>
          </cell>
          <cell r="D95" t="str">
            <v>H-M</v>
          </cell>
          <cell r="E95">
            <v>35315.342887666651</v>
          </cell>
          <cell r="F95">
            <v>247.64669999999998</v>
          </cell>
          <cell r="G95">
            <v>8745728.1254991163</v>
          </cell>
        </row>
        <row r="96">
          <cell r="B96" t="str">
            <v>0301200002</v>
          </cell>
          <cell r="C96" t="str">
            <v>MOTONIVELADORA 125Hp</v>
          </cell>
          <cell r="D96" t="str">
            <v>H-M</v>
          </cell>
          <cell r="E96">
            <v>20278.372300000032</v>
          </cell>
          <cell r="F96">
            <v>131.87045454545452</v>
          </cell>
          <cell r="G96">
            <v>2674118.1726429584</v>
          </cell>
        </row>
        <row r="97">
          <cell r="B97" t="str">
            <v>03012000021</v>
          </cell>
          <cell r="C97" t="str">
            <v>MOTONIVELADORA 180 -200 HP</v>
          </cell>
          <cell r="D97" t="str">
            <v>H-M</v>
          </cell>
          <cell r="E97">
            <v>0</v>
          </cell>
          <cell r="F97">
            <v>220.6575</v>
          </cell>
          <cell r="G97">
            <v>0</v>
          </cell>
        </row>
        <row r="98">
          <cell r="B98" t="str">
            <v>0301210004</v>
          </cell>
          <cell r="C98" t="str">
            <v>MANIPULADOR TELESCOPICO_120HP - 160HP</v>
          </cell>
          <cell r="D98" t="str">
            <v>H-M</v>
          </cell>
          <cell r="E98">
            <v>1430.6488333333327</v>
          </cell>
          <cell r="F98">
            <v>107.09087674529626</v>
          </cell>
          <cell r="G98">
            <v>153209.43787630182</v>
          </cell>
        </row>
        <row r="99">
          <cell r="B99" t="str">
            <v>03012200040002</v>
          </cell>
          <cell r="C99" t="str">
            <v>CAMION VOLQUETE DE 17 m3</v>
          </cell>
          <cell r="D99" t="str">
            <v>H-M</v>
          </cell>
          <cell r="E99">
            <v>348959.0010485035</v>
          </cell>
          <cell r="F99">
            <v>182.4984</v>
          </cell>
          <cell r="G99">
            <v>63684459.356950216</v>
          </cell>
        </row>
        <row r="100">
          <cell r="B100" t="str">
            <v>03012200050003</v>
          </cell>
          <cell r="C100" t="str">
            <v>CAMION CISTERNA 3000 gl (AGUA)_210Hp</v>
          </cell>
          <cell r="D100" t="str">
            <v>H-M</v>
          </cell>
          <cell r="E100">
            <v>2000</v>
          </cell>
          <cell r="F100">
            <v>119.25899999999999</v>
          </cell>
          <cell r="G100">
            <v>238517.99999999997</v>
          </cell>
        </row>
        <row r="101">
          <cell r="B101" t="str">
            <v>030122000500031</v>
          </cell>
          <cell r="C101" t="str">
            <v>CAMION CISTERNA 5000 gl (AGUA)_400Hp</v>
          </cell>
          <cell r="D101" t="str">
            <v>H-M</v>
          </cell>
          <cell r="E101">
            <v>19451.25835000004</v>
          </cell>
          <cell r="F101">
            <v>137.89439999999999</v>
          </cell>
          <cell r="G101">
            <v>2682219.5994182453</v>
          </cell>
        </row>
        <row r="102">
          <cell r="B102" t="str">
            <v>0301220010</v>
          </cell>
          <cell r="C102" t="str">
            <v>CAMION CONCRETERO_6x4_300Hp_8M3</v>
          </cell>
          <cell r="D102" t="str">
            <v>H-M</v>
          </cell>
          <cell r="E102">
            <v>36</v>
          </cell>
          <cell r="F102">
            <v>282.8325300509926</v>
          </cell>
          <cell r="G102">
            <v>10181.971081835734</v>
          </cell>
        </row>
        <row r="103">
          <cell r="B103" t="str">
            <v>0301220011</v>
          </cell>
          <cell r="C103" t="str">
            <v>CAMION PLATAFORMA_4x2_122Hp_GRUA 5TM</v>
          </cell>
          <cell r="D103" t="str">
            <v>H-M</v>
          </cell>
          <cell r="E103">
            <v>1430.6488333333327</v>
          </cell>
          <cell r="F103">
            <v>72.952910462847456</v>
          </cell>
          <cell r="G103">
            <v>104369.99624194379</v>
          </cell>
        </row>
        <row r="104">
          <cell r="B104" t="str">
            <v>0301230002</v>
          </cell>
          <cell r="C104" t="str">
            <v>CAMIONETA PICK UP 4x2_DC_90Hp</v>
          </cell>
          <cell r="D104" t="str">
            <v>MES</v>
          </cell>
          <cell r="E104">
            <v>55</v>
          </cell>
          <cell r="F104">
            <v>436.61643004046107</v>
          </cell>
          <cell r="G104">
            <v>24013.903652225359</v>
          </cell>
        </row>
        <row r="105">
          <cell r="B105" t="str">
            <v>03012500010009</v>
          </cell>
          <cell r="C105" t="str">
            <v>GRUPO ELECTROGENO_90KW_140Hp.</v>
          </cell>
          <cell r="D105" t="str">
            <v>H-M</v>
          </cell>
          <cell r="E105">
            <v>3.1413600000000002</v>
          </cell>
          <cell r="F105">
            <v>94.926106887709807</v>
          </cell>
          <cell r="G105">
            <v>298.19707513277609</v>
          </cell>
        </row>
        <row r="106">
          <cell r="B106" t="str">
            <v>03012900030005</v>
          </cell>
          <cell r="C106" t="str">
            <v>DOSIFICADORA CONCRETO_40Hp_50 m3/Hr.</v>
          </cell>
          <cell r="D106" t="str">
            <v>H-M</v>
          </cell>
          <cell r="E106">
            <v>4.5</v>
          </cell>
          <cell r="F106">
            <v>137.35383389381548</v>
          </cell>
          <cell r="G106">
            <v>618.0922525221697</v>
          </cell>
        </row>
        <row r="107">
          <cell r="B107" t="str">
            <v>03014000010003</v>
          </cell>
          <cell r="C107" t="str">
            <v>CHANCADORA PRIMARIA_15x24"_25KW</v>
          </cell>
          <cell r="D107" t="str">
            <v>H-M</v>
          </cell>
          <cell r="E107">
            <v>0.89136000000000004</v>
          </cell>
          <cell r="F107">
            <v>56.370977782832568</v>
          </cell>
          <cell r="G107">
            <v>50.246834756505642</v>
          </cell>
        </row>
        <row r="108">
          <cell r="B108" t="str">
            <v>03014000020002</v>
          </cell>
          <cell r="C108" t="str">
            <v>FAJA TRANSPORTADORA_18"x 40'_2.5KW</v>
          </cell>
          <cell r="D108" t="str">
            <v>H-M</v>
          </cell>
          <cell r="E108">
            <v>3.5654400000000002</v>
          </cell>
          <cell r="F108">
            <v>7.3465460185068876</v>
          </cell>
          <cell r="G108">
            <v>26.193669036225199</v>
          </cell>
        </row>
        <row r="109">
          <cell r="B109" t="str">
            <v>03014000040002</v>
          </cell>
          <cell r="C109" t="str">
            <v>ZARANDA VIBRATORIA_4"x 6´x14´_5KW</v>
          </cell>
          <cell r="D109" t="str">
            <v>H-M</v>
          </cell>
          <cell r="E109">
            <v>0.89136000000000004</v>
          </cell>
          <cell r="F109">
            <v>61.600883281795483</v>
          </cell>
          <cell r="G109">
            <v>54.908563322061227</v>
          </cell>
        </row>
        <row r="110">
          <cell r="B110" t="str">
            <v>03014000040003</v>
          </cell>
          <cell r="C110" t="str">
            <v>LAVADORA_TORNILLO_ARENAS_5KW</v>
          </cell>
          <cell r="D110" t="str">
            <v>H-M</v>
          </cell>
          <cell r="E110">
            <v>0.89136000000000004</v>
          </cell>
          <cell r="F110">
            <v>71.567127880545144</v>
          </cell>
          <cell r="G110">
            <v>63.79207510760272</v>
          </cell>
        </row>
        <row r="111">
          <cell r="B111" t="str">
            <v>0301400005</v>
          </cell>
          <cell r="C111" t="str">
            <v>CHANCADORA SECUNDARIA_24"_25KW</v>
          </cell>
          <cell r="D111" t="str">
            <v>H-M</v>
          </cell>
          <cell r="E111">
            <v>0.89136000000000004</v>
          </cell>
          <cell r="F111">
            <v>74.765817813667638</v>
          </cell>
          <cell r="G111">
            <v>66.643259366390794</v>
          </cell>
        </row>
        <row r="112">
          <cell r="B112" t="str">
            <v>0337010001</v>
          </cell>
          <cell r="C112" t="str">
            <v>HERRAMIENTA MANUAL</v>
          </cell>
          <cell r="D112" t="str">
            <v>%MO</v>
          </cell>
          <cell r="E112">
            <v>1</v>
          </cell>
          <cell r="F112">
            <v>0</v>
          </cell>
          <cell r="G112">
            <v>0</v>
          </cell>
        </row>
        <row r="113">
          <cell r="B113" t="str">
            <v>0337540018</v>
          </cell>
          <cell r="C113" t="str">
            <v>ESTACION TOTAL INC ACCESORIOS (PRISMAS Y OTROS)</v>
          </cell>
          <cell r="D113" t="str">
            <v>MES</v>
          </cell>
          <cell r="E113">
            <v>55</v>
          </cell>
          <cell r="F113">
            <v>2457</v>
          </cell>
          <cell r="G113">
            <v>135135</v>
          </cell>
        </row>
        <row r="114">
          <cell r="B114" t="str">
            <v>0348000092</v>
          </cell>
          <cell r="C114" t="str">
            <v>BOMBA SUMERGIBLE_8KW</v>
          </cell>
          <cell r="D114" t="str">
            <v>H-M</v>
          </cell>
          <cell r="E114">
            <v>4.5</v>
          </cell>
          <cell r="F114">
            <v>4.2712476851784231</v>
          </cell>
          <cell r="G114">
            <v>19.220614583302904</v>
          </cell>
        </row>
        <row r="115">
          <cell r="B115" t="str">
            <v>0348500002</v>
          </cell>
          <cell r="C115" t="str">
            <v>CORTADORA DOBLADORA DE Fo.</v>
          </cell>
          <cell r="D115" t="str">
            <v>H-M</v>
          </cell>
          <cell r="E115">
            <v>4339.0718399999996</v>
          </cell>
          <cell r="F115">
            <v>6.5492464506069155</v>
          </cell>
          <cell r="G115">
            <v>28417.650847048415</v>
          </cell>
        </row>
        <row r="116">
          <cell r="B116" t="str">
            <v>0349030076</v>
          </cell>
          <cell r="C116" t="str">
            <v>RODILLO COMPACTADOR VIBRATORIO MANUAL 7.0 HP</v>
          </cell>
          <cell r="D116" t="str">
            <v>H-M</v>
          </cell>
          <cell r="E116">
            <v>1.3333333333333333</v>
          </cell>
          <cell r="F116">
            <v>38.650045720103421</v>
          </cell>
          <cell r="G116">
            <v>51.533394293471225</v>
          </cell>
        </row>
        <row r="117">
          <cell r="B117" t="str">
            <v>0349030077</v>
          </cell>
          <cell r="C117" t="str">
            <v>RODILLO COMPACTADOR VIBRATORIO TIPO PLANCHA 7.0 HP</v>
          </cell>
          <cell r="D117" t="str">
            <v>H-M</v>
          </cell>
          <cell r="E117">
            <v>2.6666666666666665</v>
          </cell>
          <cell r="F117">
            <v>35.783563940272572</v>
          </cell>
          <cell r="G117">
            <v>95.422837174060192</v>
          </cell>
        </row>
        <row r="118">
          <cell r="B118" t="str">
            <v>0349040071</v>
          </cell>
          <cell r="C118" t="str">
            <v>RIPPER 150 HP</v>
          </cell>
          <cell r="D118" t="str">
            <v>H-M</v>
          </cell>
          <cell r="E118">
            <v>0</v>
          </cell>
          <cell r="F118">
            <v>86.336153209739862</v>
          </cell>
          <cell r="G118">
            <v>0</v>
          </cell>
        </row>
        <row r="119">
          <cell r="B119" t="str">
            <v>0349080112</v>
          </cell>
          <cell r="C119" t="str">
            <v>ZARANDA ESTÁTICA</v>
          </cell>
          <cell r="D119" t="str">
            <v>H-M</v>
          </cell>
          <cell r="E119">
            <v>6.0274800000000006</v>
          </cell>
          <cell r="F119">
            <v>8.5424953703568463</v>
          </cell>
          <cell r="G119">
            <v>51.489719994918488</v>
          </cell>
        </row>
        <row r="120">
          <cell r="B120" t="str">
            <v>0349700065</v>
          </cell>
          <cell r="C120" t="str">
            <v>PERFORADORA MANUAL</v>
          </cell>
          <cell r="D120" t="str">
            <v>H-M</v>
          </cell>
          <cell r="E120">
            <v>0</v>
          </cell>
          <cell r="F120">
            <v>6.6536547273557209</v>
          </cell>
          <cell r="G120">
            <v>0</v>
          </cell>
        </row>
        <row r="121">
          <cell r="B121" t="str">
            <v>03012200111</v>
          </cell>
          <cell r="C121" t="str">
            <v>CAMION PLATAFORMA_4x2_122Hp_GRUA 12TM</v>
          </cell>
          <cell r="D121" t="str">
            <v>H-M</v>
          </cell>
          <cell r="E121">
            <v>14529.90164000006</v>
          </cell>
          <cell r="F121">
            <v>149.23999999999998</v>
          </cell>
          <cell r="G121">
            <v>2168442.5207536086</v>
          </cell>
        </row>
        <row r="122">
          <cell r="B122" t="str">
            <v>03375400181</v>
          </cell>
          <cell r="C122" t="str">
            <v>GPS</v>
          </cell>
          <cell r="D122" t="str">
            <v>MES</v>
          </cell>
          <cell r="E122">
            <v>108</v>
          </cell>
          <cell r="F122">
            <v>15600</v>
          </cell>
          <cell r="G122">
            <v>1684800</v>
          </cell>
        </row>
        <row r="123">
          <cell r="B123" t="str">
            <v>03375400182</v>
          </cell>
          <cell r="C123" t="str">
            <v>NIVEL ELECTRONICO</v>
          </cell>
          <cell r="D123" t="str">
            <v>MES</v>
          </cell>
          <cell r="E123">
            <v>55</v>
          </cell>
          <cell r="F123">
            <v>2300</v>
          </cell>
          <cell r="G123">
            <v>126500</v>
          </cell>
        </row>
        <row r="124">
          <cell r="B124" t="str">
            <v>03375400183</v>
          </cell>
          <cell r="C124" t="str">
            <v>VIBRADOR DE CONCRETO 4 HP 1.25"</v>
          </cell>
          <cell r="D124" t="str">
            <v>H-M</v>
          </cell>
          <cell r="E124">
            <v>1099.4582857142857</v>
          </cell>
          <cell r="F124">
            <v>12.71</v>
          </cell>
          <cell r="G124">
            <v>13974.114811428572</v>
          </cell>
        </row>
        <row r="125">
          <cell r="B125">
            <v>0</v>
          </cell>
          <cell r="C125">
            <v>0</v>
          </cell>
          <cell r="D125">
            <v>0</v>
          </cell>
          <cell r="E125">
            <v>0</v>
          </cell>
          <cell r="F125">
            <v>0</v>
          </cell>
          <cell r="G125">
            <v>0</v>
          </cell>
        </row>
        <row r="126">
          <cell r="B126">
            <v>0</v>
          </cell>
          <cell r="C126">
            <v>0</v>
          </cell>
          <cell r="D126">
            <v>0</v>
          </cell>
          <cell r="E126">
            <v>0</v>
          </cell>
          <cell r="F126">
            <v>0</v>
          </cell>
          <cell r="G126">
            <v>0</v>
          </cell>
        </row>
        <row r="127">
          <cell r="B127">
            <v>0</v>
          </cell>
          <cell r="C127">
            <v>0</v>
          </cell>
          <cell r="D127">
            <v>0</v>
          </cell>
          <cell r="E127">
            <v>0</v>
          </cell>
          <cell r="F127">
            <v>0</v>
          </cell>
          <cell r="G127">
            <v>0</v>
          </cell>
        </row>
      </sheetData>
      <sheetData sheetId="11"/>
      <sheetData sheetId="12">
        <row r="88">
          <cell r="A88" t="str">
            <v>Item</v>
          </cell>
          <cell r="B88" t="str">
            <v>Subpartida</v>
          </cell>
          <cell r="C88" t="str">
            <v>Unidad</v>
          </cell>
          <cell r="D88" t="str">
            <v>Precio Proyectado</v>
          </cell>
          <cell r="E88" t="str">
            <v>Precio Revista Costos</v>
          </cell>
        </row>
        <row r="89">
          <cell r="A89" t="str">
            <v>011101010101</v>
          </cell>
          <cell r="B89" t="str">
            <v>CARGADOR_FRONTAL_S/LLANTAS_195Hp</v>
          </cell>
          <cell r="C89" t="str">
            <v>H-E</v>
          </cell>
          <cell r="D89">
            <v>234.97385932203389</v>
          </cell>
          <cell r="E89">
            <v>0</v>
          </cell>
        </row>
        <row r="90">
          <cell r="A90" t="str">
            <v>011101010103</v>
          </cell>
          <cell r="B90" t="str">
            <v>CARGADOR S/LLANTAS_250Hp_4yd3</v>
          </cell>
          <cell r="C90" t="str">
            <v>H-E</v>
          </cell>
          <cell r="D90">
            <v>311.92597457627119</v>
          </cell>
          <cell r="E90">
            <v>335.66399999999999</v>
          </cell>
        </row>
        <row r="91">
          <cell r="A91" t="str">
            <v>011101010104</v>
          </cell>
          <cell r="B91" t="str">
            <v>CAMION VOLQUETE_6x4_440Hp_17M3</v>
          </cell>
          <cell r="C91" t="str">
            <v>H-E</v>
          </cell>
          <cell r="D91">
            <v>264.17219152542373</v>
          </cell>
          <cell r="E91">
            <v>314.60000000000002</v>
          </cell>
        </row>
        <row r="92">
          <cell r="A92" t="str">
            <v>011101010106</v>
          </cell>
          <cell r="B92" t="str">
            <v>CAMION CONCRETERO_6x4_300Hp_8M3</v>
          </cell>
          <cell r="C92" t="str">
            <v>H-E</v>
          </cell>
          <cell r="D92">
            <v>353.2910181865858</v>
          </cell>
          <cell r="E92">
            <v>0</v>
          </cell>
        </row>
        <row r="93">
          <cell r="A93" t="str">
            <v>011101010107</v>
          </cell>
          <cell r="B93" t="str">
            <v>CAMION PLATAFORMA_4x2_122Hp+BRAZO GRUA_5TM</v>
          </cell>
          <cell r="C93" t="str">
            <v>H-E</v>
          </cell>
          <cell r="D93">
            <v>140.85699859844067</v>
          </cell>
          <cell r="E93">
            <v>0</v>
          </cell>
        </row>
        <row r="94">
          <cell r="A94" t="str">
            <v>011101010201</v>
          </cell>
          <cell r="B94" t="str">
            <v>GRUPO ELECTRÓGENO_DIESEL 140Hp_90KW</v>
          </cell>
          <cell r="C94" t="str">
            <v>H-E</v>
          </cell>
          <cell r="D94">
            <v>238.97424926059114</v>
          </cell>
          <cell r="E94">
            <v>0</v>
          </cell>
        </row>
        <row r="95">
          <cell r="A95" t="str">
            <v>011101010302</v>
          </cell>
          <cell r="B95" t="str">
            <v>COMPRESORA_DIESEL_240_800 CFM</v>
          </cell>
          <cell r="C95" t="str">
            <v>H-E</v>
          </cell>
          <cell r="D95">
            <v>211.12412030536336</v>
          </cell>
          <cell r="E95">
            <v>0</v>
          </cell>
        </row>
        <row r="96">
          <cell r="A96" t="str">
            <v>011101010401</v>
          </cell>
          <cell r="B96" t="str">
            <v>MANIPULADOR TELESCOPIO_TELEHANDER_100Hp_3TM</v>
          </cell>
          <cell r="C96" t="str">
            <v>H-E</v>
          </cell>
          <cell r="D96">
            <v>164.43373606733016</v>
          </cell>
          <cell r="E96">
            <v>0</v>
          </cell>
        </row>
        <row r="97">
          <cell r="A97" t="str">
            <v>01110101040112</v>
          </cell>
          <cell r="B97" t="str">
            <v>CAMION PLATAFORMA_4x2_122Hp+BRAZO GRUA_12TM</v>
          </cell>
          <cell r="C97" t="str">
            <v>H-E</v>
          </cell>
          <cell r="D97">
            <v>217.14408813559319</v>
          </cell>
          <cell r="E97">
            <v>0</v>
          </cell>
        </row>
        <row r="98">
          <cell r="A98" t="str">
            <v>011101010701</v>
          </cell>
          <cell r="B98" t="str">
            <v>TRACKDRILL_HIDRAULICO_3"&gt;Ø&gt;5"_300Hp</v>
          </cell>
          <cell r="C98" t="str">
            <v>H-E</v>
          </cell>
          <cell r="D98">
            <v>289.60143503795496</v>
          </cell>
          <cell r="E98">
            <v>0</v>
          </cell>
        </row>
        <row r="99">
          <cell r="A99" t="str">
            <v>011101010702</v>
          </cell>
          <cell r="B99" t="str">
            <v>EXCAVADORA_S/ORUGAS_330Hp_3.5yd3</v>
          </cell>
          <cell r="C99" t="str">
            <v>H-E</v>
          </cell>
          <cell r="D99">
            <v>564.00925932203393</v>
          </cell>
          <cell r="E99">
            <v>587.92999999999995</v>
          </cell>
        </row>
        <row r="100">
          <cell r="A100" t="str">
            <v>011101010704</v>
          </cell>
          <cell r="B100" t="str">
            <v>PLANTA_TRITURACIÓN_AGREGADOS_Ømax=1 1/2"</v>
          </cell>
          <cell r="C100" t="str">
            <v>H-E</v>
          </cell>
          <cell r="D100">
            <v>647.88709772057814</v>
          </cell>
          <cell r="E100">
            <v>0</v>
          </cell>
        </row>
        <row r="101">
          <cell r="A101" t="str">
            <v>011101010705</v>
          </cell>
          <cell r="B101" t="str">
            <v>TRACTOR S/ORUGAS_325Hp</v>
          </cell>
          <cell r="C101" t="str">
            <v>H-E</v>
          </cell>
          <cell r="D101">
            <v>542.44486949152542</v>
          </cell>
          <cell r="E101">
            <v>0</v>
          </cell>
        </row>
        <row r="102">
          <cell r="A102" t="str">
            <v>011101010904</v>
          </cell>
          <cell r="B102" t="str">
            <v>BOMBA_ELECTRICA_Ø=2"_8KW</v>
          </cell>
          <cell r="C102" t="str">
            <v>H-E</v>
          </cell>
          <cell r="D102">
            <v>43.748754616667711</v>
          </cell>
          <cell r="E102">
            <v>0</v>
          </cell>
        </row>
        <row r="103">
          <cell r="A103" t="str">
            <v>011101020102</v>
          </cell>
          <cell r="B103" t="str">
            <v>TRACTOR_S/ORUGAS_180Hp</v>
          </cell>
          <cell r="C103" t="str">
            <v>H-E</v>
          </cell>
          <cell r="D103">
            <v>366.36599322033896</v>
          </cell>
          <cell r="E103">
            <v>0</v>
          </cell>
        </row>
        <row r="104">
          <cell r="A104" t="str">
            <v>011101020103</v>
          </cell>
          <cell r="B104" t="str">
            <v>EXCAVADORA_S/ORUGAS_120Hp_1.50 YD3</v>
          </cell>
          <cell r="C104" t="str">
            <v>H-E</v>
          </cell>
          <cell r="D104">
            <v>310.89822033898304</v>
          </cell>
          <cell r="E104">
            <v>288.08999999999997</v>
          </cell>
        </row>
        <row r="105">
          <cell r="A105" t="str">
            <v>011101020104</v>
          </cell>
          <cell r="B105" t="str">
            <v>RETROEXCAVADORA_S/LLANTAS_58Hp_1 YD3</v>
          </cell>
          <cell r="C105" t="str">
            <v>H-E</v>
          </cell>
          <cell r="D105">
            <v>163.01893420647136</v>
          </cell>
          <cell r="E105">
            <v>0</v>
          </cell>
        </row>
        <row r="106">
          <cell r="A106" t="str">
            <v>011101020201</v>
          </cell>
          <cell r="B106" t="str">
            <v>RODILLO VIB_LISO AUTOPROPULSADO_135Hp_12TM</v>
          </cell>
          <cell r="C106" t="str">
            <v>H-E</v>
          </cell>
          <cell r="D106">
            <v>182.03569152542372</v>
          </cell>
          <cell r="E106">
            <v>0</v>
          </cell>
        </row>
        <row r="107">
          <cell r="A107" t="str">
            <v>011101020202</v>
          </cell>
          <cell r="B107" t="str">
            <v>MOTONIVELADORA_125Hp</v>
          </cell>
          <cell r="C107" t="str">
            <v>H-E</v>
          </cell>
          <cell r="D107">
            <v>217.16813759630196</v>
          </cell>
          <cell r="E107">
            <v>210.3</v>
          </cell>
        </row>
        <row r="108">
          <cell r="A108" t="str">
            <v>011101030102</v>
          </cell>
          <cell r="B108" t="str">
            <v>PLANTA_DOSIFICADORA DE CONCRETO_35KW_50 M3/Hr</v>
          </cell>
          <cell r="C108" t="str">
            <v>H-E</v>
          </cell>
          <cell r="D108">
            <v>389.28301314077879</v>
          </cell>
          <cell r="E108">
            <v>0</v>
          </cell>
        </row>
        <row r="109">
          <cell r="A109" t="str">
            <v>011102040101</v>
          </cell>
          <cell r="B109" t="str">
            <v>PRODUCCIÓN_MAT.GRANULAR_CANTERA DE RIO:EXTRACCION Y APILADO</v>
          </cell>
          <cell r="C109" t="str">
            <v>M3</v>
          </cell>
          <cell r="D109">
            <v>6.2020205751259212</v>
          </cell>
          <cell r="E109">
            <v>0</v>
          </cell>
        </row>
        <row r="110">
          <cell r="A110" t="str">
            <v>011102040102</v>
          </cell>
          <cell r="B110" t="str">
            <v>TRITURADO Y TAMIZADO_MAT. GRANULAR GRUESO_CANTERA DE RIO:</v>
          </cell>
          <cell r="C110" t="str">
            <v>M3</v>
          </cell>
          <cell r="D110">
            <v>14.735559427234827</v>
          </cell>
          <cell r="E110">
            <v>0</v>
          </cell>
        </row>
        <row r="111">
          <cell r="A111" t="str">
            <v>011102040103</v>
          </cell>
          <cell r="B111" t="str">
            <v>TAMIZADO Y LAVADO_MAT. GRANULAR FINO_CANTERA DE RIO</v>
          </cell>
          <cell r="C111" t="str">
            <v>M3</v>
          </cell>
          <cell r="D111">
            <v>5.3773998090782751</v>
          </cell>
          <cell r="E111">
            <v>0</v>
          </cell>
        </row>
        <row r="112">
          <cell r="A112" t="str">
            <v>011102040201</v>
          </cell>
          <cell r="B112" t="str">
            <v>SELECCIÓN Y APILADO: MATERIAL DE PRESTAMO RELLENO DIQUES</v>
          </cell>
          <cell r="C112" t="str">
            <v>M3</v>
          </cell>
          <cell r="D112">
            <v>2.809355808671234</v>
          </cell>
          <cell r="E112">
            <v>0</v>
          </cell>
        </row>
        <row r="113">
          <cell r="A113" t="str">
            <v>011102040202</v>
          </cell>
          <cell r="B113" t="str">
            <v xml:space="preserve">SELECCIÓN Y APILADO: MATERIAL PARA AFIRMADOS </v>
          </cell>
          <cell r="C113" t="str">
            <v>M3</v>
          </cell>
          <cell r="D113">
            <v>3.5116947608390428</v>
          </cell>
          <cell r="E113">
            <v>0</v>
          </cell>
        </row>
        <row r="114">
          <cell r="A114" t="str">
            <v>011102040301</v>
          </cell>
          <cell r="B114" t="str">
            <v>EXTRACCION DE ROCA DE CANTERA: TAMAÑO MAXIMO 1.50 M</v>
          </cell>
          <cell r="C114" t="str">
            <v>M3</v>
          </cell>
          <cell r="D114">
            <v>43.699726779045022</v>
          </cell>
          <cell r="E114">
            <v>0</v>
          </cell>
        </row>
        <row r="115">
          <cell r="A115" t="str">
            <v>011102040302</v>
          </cell>
          <cell r="B115" t="str">
            <v xml:space="preserve">SELECCIÓN Y APILADO ROCA_CANTERA: TAMAÑO MAXIMO 1.50 M </v>
          </cell>
          <cell r="C115" t="str">
            <v>M3</v>
          </cell>
          <cell r="D115">
            <v>10.344099082485876</v>
          </cell>
          <cell r="E115">
            <v>0</v>
          </cell>
        </row>
        <row r="116">
          <cell r="A116" t="str">
            <v>011103060105</v>
          </cell>
          <cell r="B116" t="str">
            <v>INSTALACIÓN DE GEOCELDAS_H=75 MM</v>
          </cell>
          <cell r="C116" t="str">
            <v>M2</v>
          </cell>
          <cell r="D116">
            <v>23.198353219022025</v>
          </cell>
          <cell r="E116">
            <v>0</v>
          </cell>
        </row>
        <row r="117">
          <cell r="A117" t="str">
            <v>011103070101</v>
          </cell>
          <cell r="B117" t="str">
            <v>CARGUIO Y TRANSPORTE MATERIAL COMUN, AFIRMADO Y AGREGADOS HASTA D= 1.0 KM</v>
          </cell>
          <cell r="C117" t="str">
            <v>M3</v>
          </cell>
          <cell r="D117">
            <v>7.3071842033898298</v>
          </cell>
          <cell r="E117">
            <v>0</v>
          </cell>
        </row>
        <row r="118">
          <cell r="A118" t="str">
            <v>011103070102</v>
          </cell>
          <cell r="B118" t="str">
            <v>TRANSPORTE MATERIAL COMUN, AFIRMADO Y AGREGADO D= 1.0 A 30.0 KM</v>
          </cell>
          <cell r="C118" t="str">
            <v>M3K</v>
          </cell>
          <cell r="D118">
            <v>0.87819597392438076</v>
          </cell>
          <cell r="E118">
            <v>0</v>
          </cell>
        </row>
        <row r="119">
          <cell r="A119" t="str">
            <v>011103070201</v>
          </cell>
          <cell r="B119" t="str">
            <v>CARGUIO Y TRANSPORTE ROCA GRANDE HASTA D = 1.0 KM</v>
          </cell>
          <cell r="C119" t="str">
            <v>M3</v>
          </cell>
          <cell r="D119">
            <v>11.467173517364573</v>
          </cell>
          <cell r="E119">
            <v>0</v>
          </cell>
        </row>
        <row r="120">
          <cell r="A120" t="str">
            <v>011103070202</v>
          </cell>
          <cell r="B120" t="str">
            <v>TRANSPORTE ROCA GRANDE HASTA D= DE 1.0 A 30.0 KM</v>
          </cell>
          <cell r="C120" t="str">
            <v>M3K</v>
          </cell>
          <cell r="D120">
            <v>2.2617482151149289</v>
          </cell>
          <cell r="E120">
            <v>0</v>
          </cell>
        </row>
        <row r="121">
          <cell r="A121" t="str">
            <v>0111010101021</v>
          </cell>
          <cell r="B121" t="str">
            <v>CAMION CISTERNA_4x2_400Hp_AGUA (5,000gGAL)</v>
          </cell>
          <cell r="C121" t="str">
            <v>H-E</v>
          </cell>
          <cell r="D121">
            <v>212.05257239027813</v>
          </cell>
          <cell r="E121">
            <v>238.69</v>
          </cell>
        </row>
        <row r="122">
          <cell r="A122" t="str">
            <v>0111010201031</v>
          </cell>
          <cell r="B122" t="str">
            <v>EXCAVADORA_S/ORUGAS_260Hp</v>
          </cell>
          <cell r="C122" t="str">
            <v>H-M</v>
          </cell>
          <cell r="D122">
            <v>359.12788135593223</v>
          </cell>
          <cell r="E122">
            <v>412.1</v>
          </cell>
        </row>
        <row r="123">
          <cell r="A123" t="str">
            <v>011101010101</v>
          </cell>
          <cell r="B123" t="str">
            <v>CARGADOR_FRONTAL_S/LLANTAS_195Hp</v>
          </cell>
          <cell r="C123" t="str">
            <v>H-E</v>
          </cell>
          <cell r="D123">
            <v>234.97385932203389</v>
          </cell>
          <cell r="E123">
            <v>0</v>
          </cell>
        </row>
        <row r="124">
          <cell r="A124" t="str">
            <v>011101010102</v>
          </cell>
          <cell r="B124" t="str">
            <v>CAMION CISTERNA_4x2_210Hp_AGUA (3,000gGAL)</v>
          </cell>
          <cell r="C124" t="str">
            <v>HM</v>
          </cell>
          <cell r="D124">
            <v>193.41717239027813</v>
          </cell>
          <cell r="E124">
            <v>0</v>
          </cell>
        </row>
        <row r="125">
          <cell r="A125" t="str">
            <v>011101010104</v>
          </cell>
          <cell r="B125" t="str">
            <v>CAMION VOLQUETE_6x4_440Hp_17M3</v>
          </cell>
          <cell r="C125" t="str">
            <v>HM</v>
          </cell>
          <cell r="D125">
            <v>264.17219152542373</v>
          </cell>
          <cell r="E125">
            <v>0</v>
          </cell>
        </row>
        <row r="126">
          <cell r="A126" t="str">
            <v>011101010705</v>
          </cell>
          <cell r="B126" t="str">
            <v>TRACTOR S/ORUGAS_325Hp</v>
          </cell>
          <cell r="C126" t="str">
            <v>H-E</v>
          </cell>
          <cell r="D126">
            <v>542.44486949152542</v>
          </cell>
          <cell r="E126">
            <v>0</v>
          </cell>
        </row>
        <row r="127">
          <cell r="A127" t="str">
            <v>011101020102</v>
          </cell>
          <cell r="B127" t="str">
            <v>TRACTOR_S/ORUGAS_180Hp</v>
          </cell>
          <cell r="C127" t="str">
            <v>H-E</v>
          </cell>
          <cell r="D127">
            <v>366.36599322033896</v>
          </cell>
          <cell r="E127">
            <v>0</v>
          </cell>
        </row>
        <row r="128">
          <cell r="A128" t="str">
            <v>011101020103</v>
          </cell>
          <cell r="B128" t="str">
            <v>EXCAVADORA_S/ORUGAS_120Hp_1.50 YD3</v>
          </cell>
          <cell r="C128" t="str">
            <v>H-E</v>
          </cell>
          <cell r="D128">
            <v>310.89822033898304</v>
          </cell>
          <cell r="E128">
            <v>288.08999999999997</v>
          </cell>
        </row>
        <row r="129">
          <cell r="A129" t="str">
            <v>011101020104</v>
          </cell>
          <cell r="B129" t="str">
            <v>RETROEXCAVADORA_S/LLANTAS_58Hp_1 YD3</v>
          </cell>
          <cell r="C129" t="str">
            <v>H-E</v>
          </cell>
          <cell r="D129">
            <v>163.01893420647136</v>
          </cell>
          <cell r="E129">
            <v>0</v>
          </cell>
        </row>
        <row r="130">
          <cell r="A130" t="str">
            <v>011101020201</v>
          </cell>
          <cell r="B130" t="str">
            <v>RODILLO VIB_LISO AUTOPROPULSADO_135Hp_12TM</v>
          </cell>
          <cell r="C130" t="str">
            <v>HM</v>
          </cell>
          <cell r="D130">
            <v>182.03569152542372</v>
          </cell>
          <cell r="E130">
            <v>172.6</v>
          </cell>
        </row>
        <row r="131">
          <cell r="A131" t="str">
            <v>011101020202</v>
          </cell>
          <cell r="B131" t="str">
            <v>MOTONIVELADORA_125Hp</v>
          </cell>
          <cell r="C131" t="str">
            <v>HM</v>
          </cell>
          <cell r="D131">
            <v>217.16813759630196</v>
          </cell>
          <cell r="E131">
            <v>0</v>
          </cell>
        </row>
        <row r="132">
          <cell r="A132" t="str">
            <v>011102040301</v>
          </cell>
          <cell r="B132" t="str">
            <v>EXTRACCION DE ROCA DE CANTERA: TAMAÑO MAXIMO 1.50 M</v>
          </cell>
          <cell r="C132" t="str">
            <v>M3</v>
          </cell>
          <cell r="D132">
            <v>43.699726779045022</v>
          </cell>
          <cell r="E132">
            <v>0</v>
          </cell>
        </row>
        <row r="133">
          <cell r="A133" t="str">
            <v>011102040302</v>
          </cell>
          <cell r="B133" t="str">
            <v xml:space="preserve">SELECCIÓN Y APILADO ROCA_CANTERA: TAMAÑO MAXIMO 1.50 M </v>
          </cell>
          <cell r="C133" t="str">
            <v>M3</v>
          </cell>
          <cell r="D133">
            <v>10.344099082485876</v>
          </cell>
          <cell r="E133">
            <v>0</v>
          </cell>
        </row>
        <row r="134">
          <cell r="A134" t="str">
            <v>011102050202</v>
          </cell>
          <cell r="B134" t="str">
            <v>SEGURIDAD INDUSTRIAL Y SALUD OCUPACIONAL</v>
          </cell>
          <cell r="C134" t="str">
            <v>GBL</v>
          </cell>
          <cell r="D134">
            <v>5986370.4860600969</v>
          </cell>
          <cell r="E134">
            <v>0</v>
          </cell>
        </row>
        <row r="135">
          <cell r="A135" t="str">
            <v>011102050203</v>
          </cell>
          <cell r="B135" t="str">
            <v>RECLUTAMIENTO Y CAPACITACIÓN DEL PERSONAL</v>
          </cell>
          <cell r="C135" t="str">
            <v>GBL</v>
          </cell>
          <cell r="D135">
            <v>518645.26234136423</v>
          </cell>
          <cell r="E135">
            <v>0</v>
          </cell>
        </row>
        <row r="136">
          <cell r="A136" t="str">
            <v>011102050204</v>
          </cell>
          <cell r="B136" t="str">
            <v xml:space="preserve">SERVICIOS AL PERSONAL </v>
          </cell>
          <cell r="C136" t="str">
            <v>GBL</v>
          </cell>
          <cell r="D136">
            <v>0</v>
          </cell>
          <cell r="E136">
            <v>0</v>
          </cell>
        </row>
        <row r="137">
          <cell r="A137" t="str">
            <v>011103010102</v>
          </cell>
          <cell r="B137" t="str">
            <v>LIMPIEZA Y DESBROCE</v>
          </cell>
          <cell r="C137" t="str">
            <v>M2</v>
          </cell>
          <cell r="D137">
            <v>3.1325470127118642</v>
          </cell>
          <cell r="E137">
            <v>0</v>
          </cell>
        </row>
        <row r="138">
          <cell r="A138" t="str">
            <v>011103010501</v>
          </cell>
          <cell r="B138" t="str">
            <v>EXCAVACION CIMENTACION DE DIQUES</v>
          </cell>
          <cell r="C138" t="str">
            <v>M3</v>
          </cell>
          <cell r="D138">
            <v>9.0001268529895775</v>
          </cell>
          <cell r="E138">
            <v>0</v>
          </cell>
        </row>
        <row r="139">
          <cell r="A139" t="str">
            <v>011103010502</v>
          </cell>
          <cell r="B139" t="str">
            <v>RELLENO ESTRUCTURAS: MATERIAL PROPIO</v>
          </cell>
          <cell r="C139" t="str">
            <v>M3</v>
          </cell>
          <cell r="D139">
            <v>48.69903303168617</v>
          </cell>
          <cell r="E139">
            <v>0</v>
          </cell>
        </row>
        <row r="140">
          <cell r="A140" t="str">
            <v>011103010503</v>
          </cell>
          <cell r="B140" t="str">
            <v>EXCAVACION DE UÑA DE DIQUES</v>
          </cell>
          <cell r="C140" t="str">
            <v>M3</v>
          </cell>
          <cell r="D140">
            <v>4.0204181308851226</v>
          </cell>
          <cell r="E140">
            <v>0</v>
          </cell>
        </row>
        <row r="141">
          <cell r="A141" t="str">
            <v>011103010504</v>
          </cell>
          <cell r="B141" t="str">
            <v>EXCAVACION PARA ESTRUCTURAS</v>
          </cell>
          <cell r="C141" t="str">
            <v>M3</v>
          </cell>
          <cell r="D141">
            <v>12.54589894709809</v>
          </cell>
          <cell r="E141">
            <v>0</v>
          </cell>
        </row>
        <row r="142">
          <cell r="A142" t="str">
            <v>011103010507</v>
          </cell>
          <cell r="B142" t="str">
            <v>EXACAVACION Y NIVELACION DEL CAUCE</v>
          </cell>
          <cell r="C142" t="str">
            <v>M3</v>
          </cell>
          <cell r="D142">
            <v>12.061254392655368</v>
          </cell>
          <cell r="E142">
            <v>0</v>
          </cell>
        </row>
        <row r="143">
          <cell r="A143" t="str">
            <v>011103010508</v>
          </cell>
          <cell r="B143" t="str">
            <v>CONFORMACION SUPERFICIE CIMENTACION DE DIQUES</v>
          </cell>
          <cell r="C143" t="str">
            <v>M2</v>
          </cell>
          <cell r="D143">
            <v>3.0000422843298593</v>
          </cell>
          <cell r="E143">
            <v>0</v>
          </cell>
        </row>
        <row r="144">
          <cell r="A144" t="str">
            <v>011103010510</v>
          </cell>
          <cell r="B144" t="str">
            <v>EXCAVACIÓN CIMENTACIÓN DE DIQUES BAJO AGUA</v>
          </cell>
          <cell r="C144" t="str">
            <v>M3</v>
          </cell>
          <cell r="D144">
            <v>4.0204181308851226</v>
          </cell>
          <cell r="E144">
            <v>0</v>
          </cell>
        </row>
        <row r="145">
          <cell r="A145" t="str">
            <v>011103010512</v>
          </cell>
          <cell r="B145" t="str">
            <v>EXCAVACION Y NIVELACION DEL CAUCE BAJO AGUA</v>
          </cell>
          <cell r="C145" t="str">
            <v>M3</v>
          </cell>
          <cell r="D145">
            <v>4.0204181308851226</v>
          </cell>
          <cell r="E145">
            <v>0</v>
          </cell>
        </row>
        <row r="146">
          <cell r="A146" t="str">
            <v>011103040101</v>
          </cell>
          <cell r="B146" t="str">
            <v>RELLENO CON MATERIAL DE AFIRMADO</v>
          </cell>
          <cell r="C146" t="str">
            <v>M3</v>
          </cell>
          <cell r="D146">
            <v>60.052516288907668</v>
          </cell>
          <cell r="E146">
            <v>0</v>
          </cell>
        </row>
        <row r="147">
          <cell r="A147" t="str">
            <v>011103040202</v>
          </cell>
          <cell r="B147" t="str">
            <v>RELLENO GRAVA ARENOSA SIN COMPACTAR</v>
          </cell>
          <cell r="C147" t="str">
            <v>M3</v>
          </cell>
          <cell r="D147">
            <v>71.284010143911189</v>
          </cell>
          <cell r="E147">
            <v>0</v>
          </cell>
        </row>
        <row r="148">
          <cell r="A148" t="str">
            <v>011103040301</v>
          </cell>
          <cell r="B148" t="str">
            <v>RELLENO COMUN COMPACTADO: MATERIAL PROPIO</v>
          </cell>
          <cell r="C148" t="str">
            <v>M3</v>
          </cell>
          <cell r="D148">
            <v>13.125269568824757</v>
          </cell>
          <cell r="E148">
            <v>0</v>
          </cell>
        </row>
        <row r="149">
          <cell r="A149" t="str">
            <v>011103040302</v>
          </cell>
          <cell r="B149" t="str">
            <v>RELLENO COMUN COMPACTADO: MATERIAL DE PRESTAMO</v>
          </cell>
          <cell r="C149" t="str">
            <v>M3</v>
          </cell>
          <cell r="D149">
            <v>18.927108035716802</v>
          </cell>
          <cell r="E149">
            <v>0</v>
          </cell>
        </row>
        <row r="150">
          <cell r="A150" t="str">
            <v>011103040303</v>
          </cell>
          <cell r="B150" t="str">
            <v>RELLENO COMUN SIN COMPACTAR: MATERIAL PROPIO</v>
          </cell>
          <cell r="C150" t="str">
            <v>M3</v>
          </cell>
          <cell r="D150">
            <v>10.984503000627745</v>
          </cell>
          <cell r="E150">
            <v>0</v>
          </cell>
        </row>
        <row r="151">
          <cell r="A151" t="str">
            <v>011103050101</v>
          </cell>
          <cell r="B151" t="str">
            <v>REFINE PARA COLOCACIÓN DE ENROCADOS</v>
          </cell>
          <cell r="C151" t="str">
            <v>M2</v>
          </cell>
          <cell r="D151">
            <v>2.5385452631087437</v>
          </cell>
          <cell r="E151">
            <v>0</v>
          </cell>
        </row>
        <row r="152">
          <cell r="A152" t="str">
            <v>011103050103</v>
          </cell>
          <cell r="B152" t="str">
            <v>ENROCADO Y ACOMODO: UÑA DEL DIQUE</v>
          </cell>
          <cell r="C152" t="str">
            <v>M3</v>
          </cell>
          <cell r="D152">
            <v>199.68738351421132</v>
          </cell>
          <cell r="E152">
            <v>0</v>
          </cell>
        </row>
        <row r="153">
          <cell r="A153" t="str">
            <v>011103050108</v>
          </cell>
          <cell r="B153" t="str">
            <v>ENROCADO Y ACOMODO: PROTECCIÓN TALUD</v>
          </cell>
          <cell r="C153" t="str">
            <v>M3</v>
          </cell>
          <cell r="D153">
            <v>209.28536828873624</v>
          </cell>
          <cell r="E153">
            <v>0</v>
          </cell>
        </row>
        <row r="154">
          <cell r="A154" t="str">
            <v>011103050109</v>
          </cell>
          <cell r="B154" t="str">
            <v xml:space="preserve">ENROCADO Y ACOMODO-UÑA Y TALUD DEL DIQUE </v>
          </cell>
          <cell r="C154" t="str">
            <v>M3</v>
          </cell>
          <cell r="D154">
            <v>199.60139203638221</v>
          </cell>
          <cell r="E154">
            <v>0</v>
          </cell>
        </row>
        <row r="155">
          <cell r="A155" t="str">
            <v>011103050110</v>
          </cell>
          <cell r="B155" t="str">
            <v>REFINE PARA COLOCACIÓN DE HIDROSIEMBRA</v>
          </cell>
          <cell r="C155" t="str">
            <v>M3</v>
          </cell>
          <cell r="D155">
            <v>2.5171144752299561</v>
          </cell>
          <cell r="E155">
            <v>0</v>
          </cell>
        </row>
        <row r="156">
          <cell r="A156" t="str">
            <v>011103050111</v>
          </cell>
          <cell r="B156" t="str">
            <v>ENROCADO Y ACOMODO_TALUD Y CAUCE DE RÍO</v>
          </cell>
          <cell r="C156" t="str">
            <v>M3</v>
          </cell>
          <cell r="D156">
            <v>209.28536828873624</v>
          </cell>
          <cell r="E156">
            <v>0</v>
          </cell>
        </row>
        <row r="157">
          <cell r="A157" t="str">
            <v>011103060101</v>
          </cell>
          <cell r="B157" t="str">
            <v>MANTO GEOTEXTIL DE 400 GR/M2</v>
          </cell>
          <cell r="C157" t="str">
            <v>M2</v>
          </cell>
          <cell r="D157">
            <v>19.515424303874092</v>
          </cell>
          <cell r="E157">
            <v>0</v>
          </cell>
        </row>
        <row r="158">
          <cell r="A158" t="str">
            <v>011103060103</v>
          </cell>
          <cell r="B158" t="str">
            <v>MANTO GEOTEXTIL DE 1000 GR/M2</v>
          </cell>
          <cell r="C158" t="str">
            <v>M2</v>
          </cell>
          <cell r="D158">
            <v>39.485027806764109</v>
          </cell>
          <cell r="E158">
            <v>0</v>
          </cell>
        </row>
        <row r="159">
          <cell r="A159" t="str">
            <v>011103060201</v>
          </cell>
          <cell r="B159" t="str">
            <v>PROTECCIÓN_TALUD_HIDROSIEMBRA+GEOCELDAS</v>
          </cell>
          <cell r="C159" t="str">
            <v>M2</v>
          </cell>
          <cell r="D159">
            <v>28.255385776251803</v>
          </cell>
          <cell r="E159">
            <v>0</v>
          </cell>
        </row>
        <row r="160">
          <cell r="A160" t="str">
            <v>011103070103</v>
          </cell>
          <cell r="B160" t="str">
            <v xml:space="preserve">CARGUIO Y TRANSPORTE MATERIAL EXCEDENTE HASTA D = 1.0 KM </v>
          </cell>
          <cell r="C160" t="str">
            <v>M3</v>
          </cell>
          <cell r="D160">
            <v>9.1339802542372883</v>
          </cell>
          <cell r="E160">
            <v>0</v>
          </cell>
        </row>
        <row r="161">
          <cell r="A161" t="str">
            <v>0111030701031</v>
          </cell>
          <cell r="B161" t="str">
            <v>TRANSPORTE MATERIAL EXCEDENTE HASTA D = 1.0 KM</v>
          </cell>
          <cell r="C161" t="str">
            <v>M3</v>
          </cell>
          <cell r="D161">
            <v>12.008218312146893</v>
          </cell>
          <cell r="E161">
            <v>0</v>
          </cell>
        </row>
        <row r="162">
          <cell r="A162" t="str">
            <v>0111030701032</v>
          </cell>
          <cell r="B162" t="str">
            <v>TRANSPORTE MATERIAL EXCEDENTE DESPUES DE 1KM</v>
          </cell>
          <cell r="C162" t="str">
            <v>M3-KM</v>
          </cell>
          <cell r="D162">
            <v>1.7813364229630728</v>
          </cell>
          <cell r="E162">
            <v>0</v>
          </cell>
        </row>
        <row r="163">
          <cell r="A163" t="str">
            <v>011103070201</v>
          </cell>
          <cell r="B163" t="str">
            <v>CARGUIO Y TRANSPORTE ROCA GRANDE HASTA D = 1.0 KM</v>
          </cell>
          <cell r="C163" t="str">
            <v>M3</v>
          </cell>
          <cell r="D163">
            <v>11.467173517364573</v>
          </cell>
          <cell r="E163">
            <v>0</v>
          </cell>
        </row>
        <row r="164">
          <cell r="A164" t="str">
            <v>011103070202</v>
          </cell>
          <cell r="B164" t="str">
            <v>TRANSPORTE ROCA GRANDE HASTA D= DE 1.0 A 30.0 KM</v>
          </cell>
          <cell r="C164" t="str">
            <v>M3K</v>
          </cell>
          <cell r="D164">
            <v>2.2617482151149289</v>
          </cell>
          <cell r="E164">
            <v>0</v>
          </cell>
        </row>
        <row r="165">
          <cell r="A165" t="str">
            <v>011104010106</v>
          </cell>
          <cell r="B165" t="str">
            <v>CONCRETO f'c = 210 Kg/cm2</v>
          </cell>
          <cell r="C165" t="str">
            <v>M3</v>
          </cell>
          <cell r="D165">
            <v>382.57714817489102</v>
          </cell>
          <cell r="E165">
            <v>0</v>
          </cell>
        </row>
        <row r="166">
          <cell r="A166" t="str">
            <v>011104040101</v>
          </cell>
          <cell r="B166" t="str">
            <v xml:space="preserve">ENCOFRADO Y DESENCOFRADO VERTICAL </v>
          </cell>
          <cell r="C166" t="str">
            <v>M2</v>
          </cell>
          <cell r="D166">
            <v>35.955102421953882</v>
          </cell>
          <cell r="E166">
            <v>0</v>
          </cell>
        </row>
        <row r="167">
          <cell r="A167" t="str">
            <v>011104050101</v>
          </cell>
          <cell r="B167" t="str">
            <v>ACERO DE REFUERZO</v>
          </cell>
          <cell r="C167" t="str">
            <v>TM</v>
          </cell>
          <cell r="D167">
            <v>6610.6079538497497</v>
          </cell>
          <cell r="E167">
            <v>0</v>
          </cell>
        </row>
        <row r="168">
          <cell r="A168" t="str">
            <v>01110304010216</v>
          </cell>
          <cell r="B168" t="str">
            <v>TRAZO, REPLANTEO Y CONTROL DE DIQUES A1</v>
          </cell>
          <cell r="C168" t="str">
            <v>MES</v>
          </cell>
          <cell r="D168">
            <v>134983.70173031153</v>
          </cell>
          <cell r="E168">
            <v>0</v>
          </cell>
        </row>
        <row r="169">
          <cell r="A169" t="str">
            <v>01110304010217</v>
          </cell>
          <cell r="B169" t="str">
            <v>TRAZO, REPLANTEO Y CONTROL DE DIQUES A2</v>
          </cell>
          <cell r="C169" t="str">
            <v>MES</v>
          </cell>
          <cell r="D169">
            <v>134983.70173031153</v>
          </cell>
          <cell r="E169">
            <v>0</v>
          </cell>
        </row>
        <row r="170">
          <cell r="A170" t="str">
            <v>01110304010218</v>
          </cell>
          <cell r="B170" t="str">
            <v>TRAZO, REPLANTEO Y CONTROL DE DIQUES A3</v>
          </cell>
          <cell r="C170" t="str">
            <v>MES</v>
          </cell>
          <cell r="D170">
            <v>134983.70173031153</v>
          </cell>
        </row>
        <row r="171">
          <cell r="A171" t="str">
            <v>01110304010219</v>
          </cell>
          <cell r="B171" t="str">
            <v>TRAZO, REPLANTEO Y CONTROL DE DIQUES A4</v>
          </cell>
          <cell r="C171" t="str">
            <v>MES</v>
          </cell>
          <cell r="D171">
            <v>134983.70173031153</v>
          </cell>
        </row>
        <row r="172">
          <cell r="A172" t="str">
            <v>011103040102110</v>
          </cell>
          <cell r="B172" t="str">
            <v>TRAZO, REPLANTEO Y CONTROL DE DIQUES  - TEMPORAL</v>
          </cell>
          <cell r="C172" t="str">
            <v>MES</v>
          </cell>
          <cell r="D172">
            <v>52915.551730311534</v>
          </cell>
        </row>
        <row r="173">
          <cell r="A173" t="str">
            <v>011103040102111</v>
          </cell>
          <cell r="B173" t="str">
            <v>TRAZO, REPLANTEO Y CONTROL DE DIQUES - DEFINITIVO</v>
          </cell>
          <cell r="C173" t="str">
            <v>MES</v>
          </cell>
          <cell r="D173">
            <v>102738.72673031154</v>
          </cell>
        </row>
        <row r="174">
          <cell r="A174" t="str">
            <v>011103040102112</v>
          </cell>
          <cell r="B174" t="str">
            <v>TRAZO, REPLANTEO Y CONTROL DE DIQUES - PUENTES</v>
          </cell>
          <cell r="C174" t="str">
            <v>MES</v>
          </cell>
          <cell r="D174">
            <v>134983.70173031153</v>
          </cell>
        </row>
        <row r="175">
          <cell r="A175" t="str">
            <v>011103040102113</v>
          </cell>
          <cell r="B175" t="str">
            <v xml:space="preserve">CARGUIO ROCA GRANDE </v>
          </cell>
          <cell r="C175" t="str">
            <v>M3</v>
          </cell>
          <cell r="D175">
            <v>7.757567861509223</v>
          </cell>
        </row>
        <row r="176">
          <cell r="A176" t="str">
            <v>011103040102114</v>
          </cell>
          <cell r="B176" t="str">
            <v>CARGUIO MATERIAL EXCEDENTE</v>
          </cell>
          <cell r="C176" t="str">
            <v>M3</v>
          </cell>
          <cell r="D176">
            <v>4.8934565360169486</v>
          </cell>
        </row>
        <row r="177">
          <cell r="A177" t="str">
            <v>011103040102115</v>
          </cell>
          <cell r="B177" t="str">
            <v>CARGUIO MATERIAL GRANULAR</v>
          </cell>
          <cell r="C177" t="str">
            <v>M3</v>
          </cell>
          <cell r="D177">
            <v>4.8934565360169486</v>
          </cell>
        </row>
        <row r="178">
          <cell r="A178" t="str">
            <v>011103040102116</v>
          </cell>
          <cell r="B178" t="str">
            <v>TRANSPORTE DE MATERIAL GRANULAR PARA DISTANCIAS &lt; 1KM</v>
          </cell>
          <cell r="C178" t="str">
            <v>M3</v>
          </cell>
          <cell r="D178">
            <v>4.618394956738177</v>
          </cell>
        </row>
        <row r="179">
          <cell r="A179" t="str">
            <v>011103040102117</v>
          </cell>
          <cell r="B179" t="str">
            <v>TRANSPORTE DE ROCA PARA DISTANCIAS &lt; 1KM</v>
          </cell>
          <cell r="C179" t="str">
            <v>M3</v>
          </cell>
          <cell r="D179">
            <v>7.4836314879723433</v>
          </cell>
        </row>
        <row r="180">
          <cell r="A180" t="str">
            <v>011103040102118</v>
          </cell>
          <cell r="B180" t="str">
            <v>TRANSPORTE DE MATERIAL EXCEDENTE PARA DISTANCIAS &lt; 1KM</v>
          </cell>
          <cell r="C180" t="str">
            <v>M3</v>
          </cell>
          <cell r="D180">
            <v>4.618394956738177</v>
          </cell>
        </row>
        <row r="181">
          <cell r="A181" t="str">
            <v>011103040102119</v>
          </cell>
          <cell r="B181" t="str">
            <v>TRANSPORTE DE MATERIAL EXCEDENTE PARA DISTANCIAS &gt; 1KM</v>
          </cell>
          <cell r="C181" t="str">
            <v>M3-KM</v>
          </cell>
          <cell r="D181">
            <v>1.7813364229630728</v>
          </cell>
        </row>
        <row r="182">
          <cell r="A182" t="str">
            <v>011103040102120</v>
          </cell>
          <cell r="B182" t="str">
            <v>COLOCACIÓN Y ACOMODO DE ROCA PARA DME SATURADO</v>
          </cell>
          <cell r="C182" t="str">
            <v>M3</v>
          </cell>
          <cell r="D182">
            <v>174.87323604519776</v>
          </cell>
        </row>
        <row r="183">
          <cell r="A183" t="str">
            <v>011103040102122</v>
          </cell>
          <cell r="B183" t="str">
            <v>ZARANDEO ESTÁTICO</v>
          </cell>
          <cell r="C183" t="str">
            <v>M3</v>
          </cell>
          <cell r="D183">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C5D6-D10F-4E29-B050-2B03F028248F}">
  <sheetPr>
    <pageSetUpPr fitToPage="1"/>
  </sheetPr>
  <dimension ref="C1:AA93"/>
  <sheetViews>
    <sheetView showGridLines="0" tabSelected="1" view="pageBreakPreview" topLeftCell="A12" zoomScale="60" zoomScaleNormal="70" workbookViewId="0">
      <selection activeCell="Z19" sqref="Z19"/>
    </sheetView>
  </sheetViews>
  <sheetFormatPr baseColWidth="10" defaultColWidth="11.5546875" defaultRowHeight="15" outlineLevelCol="1" x14ac:dyDescent="0.3"/>
  <cols>
    <col min="1" max="2" width="5.33203125" style="2" customWidth="1"/>
    <col min="3" max="3" width="8.88671875" style="2" bestFit="1" customWidth="1"/>
    <col min="4" max="4" width="59.6640625" style="3" customWidth="1"/>
    <col min="5" max="5" width="6.44140625" style="2" bestFit="1" customWidth="1"/>
    <col min="6" max="6" width="10.44140625" style="4" customWidth="1"/>
    <col min="7" max="7" width="8.109375" style="4" customWidth="1"/>
    <col min="8" max="8" width="6.88671875" style="4" hidden="1" customWidth="1"/>
    <col min="9" max="9" width="13.33203125" style="4" hidden="1" customWidth="1"/>
    <col min="10" max="10" width="22.6640625" style="4" hidden="1" customWidth="1"/>
    <col min="11" max="11" width="48.5546875" style="5" hidden="1" customWidth="1" outlineLevel="1"/>
    <col min="12" max="12" width="10.21875" style="5" hidden="1" customWidth="1" collapsed="1"/>
    <col min="13" max="13" width="13.33203125" style="4" hidden="1" customWidth="1"/>
    <col min="14" max="14" width="18.21875" style="4" hidden="1" customWidth="1"/>
    <col min="15" max="15" width="59.109375" style="4" hidden="1" customWidth="1" outlineLevel="1"/>
    <col min="16" max="16" width="12" style="4" hidden="1" customWidth="1" collapsed="1"/>
    <col min="17" max="17" width="12.5546875" style="4" hidden="1" customWidth="1"/>
    <col min="18" max="18" width="20.33203125" style="4" hidden="1" customWidth="1"/>
    <col min="19" max="19" width="55" style="5" hidden="1" customWidth="1" outlineLevel="1"/>
    <col min="20" max="20" width="8.5546875" style="4" hidden="1" customWidth="1" collapsed="1"/>
    <col min="21" max="21" width="12.44140625" style="4" hidden="1" customWidth="1"/>
    <col min="22" max="22" width="17.5546875" style="4" hidden="1" customWidth="1"/>
    <col min="23" max="23" width="53" style="5" hidden="1" customWidth="1" outlineLevel="1"/>
    <col min="24" max="24" width="6.88671875" style="4" customWidth="1" collapsed="1"/>
    <col min="25" max="25" width="11.44140625" style="4" customWidth="1"/>
    <col min="26" max="26" width="17.21875" style="4" customWidth="1"/>
    <col min="27" max="27" width="49.88671875" style="5" customWidth="1" outlineLevel="1"/>
    <col min="28" max="28" width="4.88671875" style="2" customWidth="1"/>
    <col min="29" max="31" width="11.5546875" style="2" customWidth="1"/>
    <col min="32" max="32" width="4.88671875" style="2" customWidth="1"/>
    <col min="33" max="16384" width="11.5546875" style="2"/>
  </cols>
  <sheetData>
    <row r="1" spans="3:27" x14ac:dyDescent="0.3">
      <c r="O1" s="2"/>
    </row>
    <row r="2" spans="3:27" ht="15.75" customHeight="1" x14ac:dyDescent="0.3">
      <c r="C2" s="144" t="s">
        <v>77</v>
      </c>
      <c r="D2" s="144"/>
      <c r="E2" s="144"/>
      <c r="F2" s="144"/>
      <c r="G2" s="144"/>
      <c r="H2" s="144"/>
      <c r="I2" s="144"/>
      <c r="J2" s="144"/>
      <c r="K2" s="144"/>
      <c r="L2" s="144"/>
      <c r="M2" s="144"/>
      <c r="N2" s="144"/>
      <c r="O2" s="144"/>
      <c r="P2" s="144"/>
      <c r="Q2" s="144"/>
      <c r="R2" s="144"/>
      <c r="S2" s="144"/>
      <c r="T2" s="144"/>
      <c r="U2" s="144"/>
      <c r="V2" s="144"/>
      <c r="W2" s="144"/>
      <c r="X2" s="144"/>
      <c r="Y2" s="144"/>
      <c r="Z2" s="144"/>
      <c r="AA2" s="144"/>
    </row>
    <row r="3" spans="3:27" ht="17.399999999999999" customHeight="1" x14ac:dyDescent="0.3">
      <c r="C3" s="144"/>
      <c r="D3" s="144"/>
      <c r="E3" s="144"/>
      <c r="F3" s="144"/>
      <c r="G3" s="144"/>
      <c r="H3" s="144"/>
      <c r="I3" s="144"/>
      <c r="J3" s="144"/>
      <c r="K3" s="144"/>
      <c r="L3" s="144"/>
      <c r="M3" s="144"/>
      <c r="N3" s="144"/>
      <c r="O3" s="144"/>
      <c r="P3" s="144"/>
      <c r="Q3" s="144"/>
      <c r="R3" s="144"/>
      <c r="S3" s="144"/>
      <c r="T3" s="144"/>
      <c r="U3" s="144"/>
      <c r="V3" s="144"/>
      <c r="W3" s="144"/>
      <c r="X3" s="144"/>
      <c r="Y3" s="144"/>
      <c r="Z3" s="144"/>
      <c r="AA3" s="144"/>
    </row>
    <row r="4" spans="3:27" ht="17.399999999999999" customHeight="1" thickBot="1" x14ac:dyDescent="0.35">
      <c r="C4" s="41"/>
      <c r="D4" s="41"/>
      <c r="E4" s="41"/>
      <c r="F4" s="41"/>
      <c r="G4" s="41"/>
      <c r="H4" s="41"/>
      <c r="I4" s="41"/>
      <c r="J4" s="41"/>
      <c r="K4" s="41"/>
      <c r="L4" s="41"/>
      <c r="M4" s="41"/>
      <c r="N4" s="41"/>
      <c r="O4" s="41"/>
      <c r="P4" s="41"/>
      <c r="Q4" s="41"/>
      <c r="R4" s="41"/>
      <c r="S4" s="41"/>
      <c r="T4" s="41"/>
      <c r="U4" s="41"/>
      <c r="V4" s="41"/>
      <c r="W4" s="41"/>
      <c r="X4" s="41"/>
      <c r="Y4" s="41"/>
      <c r="Z4" s="41"/>
      <c r="AA4" s="41"/>
    </row>
    <row r="5" spans="3:27" s="25" customFormat="1" ht="13.8" x14ac:dyDescent="0.3">
      <c r="C5" s="120" t="s">
        <v>2</v>
      </c>
      <c r="D5" s="117" t="s">
        <v>3</v>
      </c>
      <c r="E5" s="151" t="s">
        <v>0</v>
      </c>
      <c r="F5" s="145" t="s">
        <v>76</v>
      </c>
      <c r="G5" s="146"/>
      <c r="H5" s="159" t="s">
        <v>59</v>
      </c>
      <c r="I5" s="160"/>
      <c r="J5" s="160"/>
      <c r="K5" s="161"/>
      <c r="L5" s="159" t="s">
        <v>60</v>
      </c>
      <c r="M5" s="160"/>
      <c r="N5" s="160"/>
      <c r="O5" s="161"/>
      <c r="P5" s="159" t="s">
        <v>61</v>
      </c>
      <c r="Q5" s="160"/>
      <c r="R5" s="160"/>
      <c r="S5" s="161"/>
      <c r="T5" s="159" t="s">
        <v>62</v>
      </c>
      <c r="U5" s="160"/>
      <c r="V5" s="160"/>
      <c r="W5" s="161"/>
      <c r="X5" s="159" t="s">
        <v>63</v>
      </c>
      <c r="Y5" s="160"/>
      <c r="Z5" s="160"/>
      <c r="AA5" s="161"/>
    </row>
    <row r="6" spans="3:27" s="25" customFormat="1" ht="13.8" x14ac:dyDescent="0.3">
      <c r="C6" s="121"/>
      <c r="D6" s="118"/>
      <c r="E6" s="152"/>
      <c r="F6" s="147"/>
      <c r="G6" s="148"/>
      <c r="H6" s="162"/>
      <c r="I6" s="163"/>
      <c r="J6" s="163"/>
      <c r="K6" s="164"/>
      <c r="L6" s="162"/>
      <c r="M6" s="163"/>
      <c r="N6" s="163"/>
      <c r="O6" s="164"/>
      <c r="P6" s="162"/>
      <c r="Q6" s="163"/>
      <c r="R6" s="163"/>
      <c r="S6" s="164"/>
      <c r="T6" s="162"/>
      <c r="U6" s="163"/>
      <c r="V6" s="163"/>
      <c r="W6" s="164"/>
      <c r="X6" s="162"/>
      <c r="Y6" s="163"/>
      <c r="Z6" s="163"/>
      <c r="AA6" s="164"/>
    </row>
    <row r="7" spans="3:27" s="25" customFormat="1" ht="13.8" x14ac:dyDescent="0.3">
      <c r="C7" s="121"/>
      <c r="D7" s="118"/>
      <c r="E7" s="152"/>
      <c r="F7" s="149"/>
      <c r="G7" s="150"/>
      <c r="H7" s="165"/>
      <c r="I7" s="166"/>
      <c r="J7" s="166"/>
      <c r="K7" s="167"/>
      <c r="L7" s="165"/>
      <c r="M7" s="166"/>
      <c r="N7" s="166"/>
      <c r="O7" s="167"/>
      <c r="P7" s="165"/>
      <c r="Q7" s="166"/>
      <c r="R7" s="166"/>
      <c r="S7" s="167"/>
      <c r="T7" s="165"/>
      <c r="U7" s="166"/>
      <c r="V7" s="166"/>
      <c r="W7" s="167"/>
      <c r="X7" s="165"/>
      <c r="Y7" s="166"/>
      <c r="Z7" s="166"/>
      <c r="AA7" s="167"/>
    </row>
    <row r="8" spans="3:27" s="1" customFormat="1" x14ac:dyDescent="0.3">
      <c r="C8" s="121"/>
      <c r="D8" s="118"/>
      <c r="E8" s="152"/>
      <c r="F8" s="123" t="s">
        <v>28</v>
      </c>
      <c r="G8" s="126" t="s">
        <v>29</v>
      </c>
      <c r="H8" s="154" t="s">
        <v>29</v>
      </c>
      <c r="I8" s="156" t="s">
        <v>74</v>
      </c>
      <c r="J8" s="156" t="s">
        <v>73</v>
      </c>
      <c r="K8" s="157" t="s">
        <v>13</v>
      </c>
      <c r="L8" s="154" t="s">
        <v>29</v>
      </c>
      <c r="M8" s="156" t="s">
        <v>74</v>
      </c>
      <c r="N8" s="156" t="s">
        <v>73</v>
      </c>
      <c r="O8" s="157" t="s">
        <v>13</v>
      </c>
      <c r="P8" s="154" t="s">
        <v>29</v>
      </c>
      <c r="Q8" s="156" t="s">
        <v>74</v>
      </c>
      <c r="R8" s="156" t="s">
        <v>73</v>
      </c>
      <c r="S8" s="157" t="s">
        <v>13</v>
      </c>
      <c r="T8" s="154" t="s">
        <v>29</v>
      </c>
      <c r="U8" s="156" t="s">
        <v>74</v>
      </c>
      <c r="V8" s="156" t="s">
        <v>73</v>
      </c>
      <c r="W8" s="157" t="s">
        <v>13</v>
      </c>
      <c r="X8" s="154" t="s">
        <v>29</v>
      </c>
      <c r="Y8" s="156" t="s">
        <v>74</v>
      </c>
      <c r="Z8" s="156" t="s">
        <v>73</v>
      </c>
      <c r="AA8" s="157" t="s">
        <v>13</v>
      </c>
    </row>
    <row r="9" spans="3:27" s="1" customFormat="1" x14ac:dyDescent="0.3">
      <c r="C9" s="121"/>
      <c r="D9" s="118"/>
      <c r="E9" s="152"/>
      <c r="F9" s="124"/>
      <c r="G9" s="127"/>
      <c r="H9" s="154"/>
      <c r="I9" s="156"/>
      <c r="J9" s="156"/>
      <c r="K9" s="157"/>
      <c r="L9" s="154"/>
      <c r="M9" s="156"/>
      <c r="N9" s="156"/>
      <c r="O9" s="157"/>
      <c r="P9" s="154"/>
      <c r="Q9" s="156"/>
      <c r="R9" s="156"/>
      <c r="S9" s="157"/>
      <c r="T9" s="154"/>
      <c r="U9" s="156"/>
      <c r="V9" s="156"/>
      <c r="W9" s="157"/>
      <c r="X9" s="154"/>
      <c r="Y9" s="156"/>
      <c r="Z9" s="156"/>
      <c r="AA9" s="157"/>
    </row>
    <row r="10" spans="3:27" s="1" customFormat="1" x14ac:dyDescent="0.3">
      <c r="C10" s="122"/>
      <c r="D10" s="119"/>
      <c r="E10" s="153"/>
      <c r="F10" s="125"/>
      <c r="G10" s="128"/>
      <c r="H10" s="155"/>
      <c r="I10" s="92" t="s">
        <v>72</v>
      </c>
      <c r="J10" s="92" t="s">
        <v>72</v>
      </c>
      <c r="K10" s="158"/>
      <c r="L10" s="155"/>
      <c r="M10" s="92" t="s">
        <v>72</v>
      </c>
      <c r="N10" s="92" t="s">
        <v>72</v>
      </c>
      <c r="O10" s="158"/>
      <c r="P10" s="155"/>
      <c r="Q10" s="92" t="s">
        <v>72</v>
      </c>
      <c r="R10" s="92" t="s">
        <v>72</v>
      </c>
      <c r="S10" s="158"/>
      <c r="T10" s="155"/>
      <c r="U10" s="92" t="s">
        <v>72</v>
      </c>
      <c r="V10" s="92" t="s">
        <v>72</v>
      </c>
      <c r="W10" s="158"/>
      <c r="X10" s="155"/>
      <c r="Y10" s="92" t="s">
        <v>72</v>
      </c>
      <c r="Z10" s="92" t="s">
        <v>72</v>
      </c>
      <c r="AA10" s="158"/>
    </row>
    <row r="11" spans="3:27" x14ac:dyDescent="0.3">
      <c r="C11" s="42">
        <v>1</v>
      </c>
      <c r="D11" s="43" t="s">
        <v>35</v>
      </c>
      <c r="E11" s="44"/>
      <c r="F11" s="45"/>
      <c r="G11" s="46"/>
      <c r="H11" s="47"/>
      <c r="I11" s="50"/>
      <c r="J11" s="48"/>
      <c r="K11" s="49"/>
      <c r="L11" s="51"/>
      <c r="M11" s="50"/>
      <c r="N11" s="48"/>
      <c r="O11" s="52"/>
      <c r="P11" s="47"/>
      <c r="Q11" s="48"/>
      <c r="R11" s="48"/>
      <c r="S11" s="49"/>
      <c r="T11" s="47"/>
      <c r="U11" s="50"/>
      <c r="V11" s="48"/>
      <c r="W11" s="49"/>
      <c r="X11" s="47"/>
      <c r="Y11" s="50"/>
      <c r="Z11" s="48"/>
      <c r="AA11" s="49"/>
    </row>
    <row r="12" spans="3:27" x14ac:dyDescent="0.3">
      <c r="C12" s="42">
        <v>1.01</v>
      </c>
      <c r="D12" s="43" t="s">
        <v>69</v>
      </c>
      <c r="E12" s="44"/>
      <c r="F12" s="45"/>
      <c r="G12" s="46"/>
      <c r="H12" s="45"/>
      <c r="I12" s="54"/>
      <c r="J12" s="46"/>
      <c r="K12" s="53"/>
      <c r="L12" s="55"/>
      <c r="M12" s="54"/>
      <c r="N12" s="46"/>
      <c r="O12" s="56"/>
      <c r="P12" s="45"/>
      <c r="Q12" s="46"/>
      <c r="R12" s="46"/>
      <c r="S12" s="53"/>
      <c r="T12" s="45"/>
      <c r="U12" s="54"/>
      <c r="V12" s="46"/>
      <c r="W12" s="53"/>
      <c r="X12" s="45"/>
      <c r="Y12" s="98"/>
      <c r="Z12" s="46"/>
      <c r="AA12" s="53"/>
    </row>
    <row r="13" spans="3:27" ht="27.6" customHeight="1" x14ac:dyDescent="0.3">
      <c r="C13" s="57" t="s">
        <v>11</v>
      </c>
      <c r="D13" s="58" t="s">
        <v>25</v>
      </c>
      <c r="E13" s="59" t="s">
        <v>28</v>
      </c>
      <c r="F13" s="60">
        <v>12</v>
      </c>
      <c r="G13" s="61">
        <v>1</v>
      </c>
      <c r="H13" s="60">
        <v>2</v>
      </c>
      <c r="I13" s="62">
        <v>9543.9599999999991</v>
      </c>
      <c r="J13" s="61">
        <f>ROUND(I13*H13*F13,2)</f>
        <v>229055.04</v>
      </c>
      <c r="K13" s="108" t="s">
        <v>78</v>
      </c>
      <c r="L13" s="60">
        <v>2</v>
      </c>
      <c r="M13" s="62">
        <v>6840</v>
      </c>
      <c r="N13" s="61">
        <f>M13*L13*F13</f>
        <v>164160</v>
      </c>
      <c r="O13" s="108"/>
      <c r="P13" s="60">
        <v>2</v>
      </c>
      <c r="Q13" s="61">
        <f>(7347.08+8582.89)/2</f>
        <v>7964.9849999999997</v>
      </c>
      <c r="R13" s="61">
        <f>ROUND(Q13*P13*F13,2)</f>
        <v>191159.64</v>
      </c>
      <c r="S13" s="108" t="s">
        <v>90</v>
      </c>
      <c r="T13" s="60">
        <v>2</v>
      </c>
      <c r="U13" s="62">
        <v>4795.5920000000006</v>
      </c>
      <c r="V13" s="61">
        <f>ROUND(U13*T13*F13,2)</f>
        <v>115094.21</v>
      </c>
      <c r="W13" s="108" t="s">
        <v>80</v>
      </c>
      <c r="X13" s="60">
        <v>2</v>
      </c>
      <c r="Y13" s="99">
        <v>5864.7096750000001</v>
      </c>
      <c r="Z13" s="61">
        <f>ROUND(Y13*X13*F13,2)</f>
        <v>140753.03</v>
      </c>
      <c r="AA13" s="108" t="s">
        <v>81</v>
      </c>
    </row>
    <row r="14" spans="3:27" ht="27.6" customHeight="1" x14ac:dyDescent="0.3">
      <c r="C14" s="63" t="s">
        <v>12</v>
      </c>
      <c r="D14" s="64" t="s">
        <v>26</v>
      </c>
      <c r="E14" s="65" t="s">
        <v>28</v>
      </c>
      <c r="F14" s="66">
        <v>12</v>
      </c>
      <c r="G14" s="67">
        <v>1</v>
      </c>
      <c r="H14" s="66">
        <v>6</v>
      </c>
      <c r="I14" s="68">
        <v>6625.22</v>
      </c>
      <c r="J14" s="67">
        <f>ROUND(I14*H14*F14,2)</f>
        <v>477015.84</v>
      </c>
      <c r="K14" s="109"/>
      <c r="L14" s="66">
        <v>6</v>
      </c>
      <c r="M14" s="68">
        <v>5320</v>
      </c>
      <c r="N14" s="67">
        <f>M14*L14*F14</f>
        <v>383040</v>
      </c>
      <c r="O14" s="109"/>
      <c r="P14" s="66">
        <v>6</v>
      </c>
      <c r="Q14" s="67">
        <f>(6869.05*4+6929.55*2)/6</f>
        <v>6889.2166666666672</v>
      </c>
      <c r="R14" s="67">
        <f>ROUND(Q14*P14*F14,2)</f>
        <v>496023.6</v>
      </c>
      <c r="S14" s="109"/>
      <c r="T14" s="66">
        <v>6</v>
      </c>
      <c r="U14" s="68">
        <v>3169.7842022823538</v>
      </c>
      <c r="V14" s="67">
        <f>ROUND(U14*T14*F14,2)</f>
        <v>228224.46</v>
      </c>
      <c r="W14" s="109"/>
      <c r="X14" s="66">
        <v>6</v>
      </c>
      <c r="Y14" s="100">
        <v>5538.8924708333334</v>
      </c>
      <c r="Z14" s="67">
        <f>ROUND(Y14*X14*F14,2)</f>
        <v>398800.26</v>
      </c>
      <c r="AA14" s="109"/>
    </row>
    <row r="15" spans="3:27" ht="27.6" customHeight="1" x14ac:dyDescent="0.3">
      <c r="C15" s="69" t="s">
        <v>14</v>
      </c>
      <c r="D15" s="70" t="s">
        <v>27</v>
      </c>
      <c r="E15" s="71" t="s">
        <v>28</v>
      </c>
      <c r="F15" s="72">
        <v>12</v>
      </c>
      <c r="G15" s="73">
        <v>1</v>
      </c>
      <c r="H15" s="72">
        <v>11</v>
      </c>
      <c r="I15" s="74">
        <v>6588.6690909090912</v>
      </c>
      <c r="J15" s="73">
        <f>ROUND(I15*H15*F15,2)</f>
        <v>869704.32</v>
      </c>
      <c r="K15" s="110"/>
      <c r="L15" s="72">
        <v>11</v>
      </c>
      <c r="M15" s="74">
        <v>4864</v>
      </c>
      <c r="N15" s="73">
        <f>M15*L15*F15</f>
        <v>642048</v>
      </c>
      <c r="O15" s="110"/>
      <c r="P15" s="72">
        <v>11</v>
      </c>
      <c r="Q15" s="67">
        <f>(62546.86+74271.01+313514.45+237313.88+165583.24)/11/12</f>
        <v>6463.8593939393941</v>
      </c>
      <c r="R15" s="73">
        <f>ROUND(Q15*P15*F15,2)</f>
        <v>853229.44</v>
      </c>
      <c r="S15" s="110"/>
      <c r="T15" s="72">
        <v>11</v>
      </c>
      <c r="U15" s="74">
        <v>2845.8592000000003</v>
      </c>
      <c r="V15" s="73">
        <f>ROUND(U15*T15*F15,2)</f>
        <v>375653.41</v>
      </c>
      <c r="W15" s="110"/>
      <c r="X15" s="72">
        <v>11</v>
      </c>
      <c r="Y15" s="101">
        <f>542260.30375/(11*12)</f>
        <v>4108.0326041666667</v>
      </c>
      <c r="Z15" s="73">
        <f>ROUND(Y15*X15*F15,2)</f>
        <v>542260.30000000005</v>
      </c>
      <c r="AA15" s="110"/>
    </row>
    <row r="16" spans="3:27" x14ac:dyDescent="0.3">
      <c r="C16" s="42">
        <v>1.02</v>
      </c>
      <c r="D16" s="43" t="s">
        <v>70</v>
      </c>
      <c r="E16" s="44"/>
      <c r="F16" s="45"/>
      <c r="G16" s="46"/>
      <c r="H16" s="45"/>
      <c r="I16" s="54"/>
      <c r="J16" s="46"/>
      <c r="K16" s="75"/>
      <c r="L16" s="55"/>
      <c r="M16" s="54"/>
      <c r="N16" s="46"/>
      <c r="O16" s="76"/>
      <c r="P16" s="45"/>
      <c r="Q16" s="46"/>
      <c r="R16" s="46"/>
      <c r="S16" s="75"/>
      <c r="T16" s="45"/>
      <c r="U16" s="54"/>
      <c r="V16" s="46"/>
      <c r="W16" s="75"/>
      <c r="X16" s="45"/>
      <c r="Y16" s="98"/>
      <c r="Z16" s="46"/>
      <c r="AA16" s="75"/>
    </row>
    <row r="17" spans="3:27" ht="59.4" customHeight="1" x14ac:dyDescent="0.3">
      <c r="C17" s="57" t="s">
        <v>44</v>
      </c>
      <c r="D17" s="58" t="s">
        <v>30</v>
      </c>
      <c r="E17" s="59" t="s">
        <v>34</v>
      </c>
      <c r="F17" s="60">
        <v>1</v>
      </c>
      <c r="G17" s="61">
        <v>1</v>
      </c>
      <c r="H17" s="60">
        <v>1</v>
      </c>
      <c r="I17" s="62">
        <v>32376</v>
      </c>
      <c r="J17" s="61">
        <f>ROUND(I17*H17*F17,2)</f>
        <v>32376</v>
      </c>
      <c r="K17" s="95" t="s">
        <v>65</v>
      </c>
      <c r="L17" s="60">
        <v>1</v>
      </c>
      <c r="M17" s="62">
        <v>263960</v>
      </c>
      <c r="N17" s="61">
        <f>M17*L17*F17</f>
        <v>263960</v>
      </c>
      <c r="O17" s="95" t="s">
        <v>85</v>
      </c>
      <c r="P17" s="60">
        <f>12*19</f>
        <v>228</v>
      </c>
      <c r="Q17" s="61">
        <v>78</v>
      </c>
      <c r="R17" s="61">
        <f>ROUND(Q17*P17*F17,2)</f>
        <v>17784</v>
      </c>
      <c r="S17" s="95" t="s">
        <v>86</v>
      </c>
      <c r="T17" s="60">
        <v>1</v>
      </c>
      <c r="U17" s="62">
        <v>21442.48</v>
      </c>
      <c r="V17" s="61">
        <f>ROUND(U17*T17*F17,2)</f>
        <v>21442.48</v>
      </c>
      <c r="W17" s="95"/>
      <c r="X17" s="60">
        <v>1</v>
      </c>
      <c r="Y17" s="99">
        <v>7544</v>
      </c>
      <c r="Z17" s="61">
        <f>ROUND(Y17*X17*F17,2)</f>
        <v>7544</v>
      </c>
      <c r="AA17" s="95"/>
    </row>
    <row r="18" spans="3:27" ht="59.4" customHeight="1" x14ac:dyDescent="0.3">
      <c r="C18" s="63" t="s">
        <v>45</v>
      </c>
      <c r="D18" s="64" t="s">
        <v>31</v>
      </c>
      <c r="E18" s="65" t="s">
        <v>34</v>
      </c>
      <c r="F18" s="66">
        <v>1</v>
      </c>
      <c r="G18" s="67">
        <v>1</v>
      </c>
      <c r="H18" s="66">
        <v>1</v>
      </c>
      <c r="I18" s="68">
        <v>0</v>
      </c>
      <c r="J18" s="67">
        <f>ROUND(I18*H18*F18,2)</f>
        <v>0</v>
      </c>
      <c r="K18" s="96" t="s">
        <v>91</v>
      </c>
      <c r="L18" s="66">
        <v>1</v>
      </c>
      <c r="M18" s="68">
        <v>87060</v>
      </c>
      <c r="N18" s="67">
        <f>M18*L18*F18</f>
        <v>87060</v>
      </c>
      <c r="O18" s="95" t="s">
        <v>83</v>
      </c>
      <c r="P18" s="66">
        <f>12*19</f>
        <v>228</v>
      </c>
      <c r="Q18" s="67">
        <v>93</v>
      </c>
      <c r="R18" s="67">
        <f>ROUND(Q18*P18*F18,2)</f>
        <v>21204</v>
      </c>
      <c r="S18" s="95" t="s">
        <v>86</v>
      </c>
      <c r="T18" s="66">
        <v>1</v>
      </c>
      <c r="U18" s="68">
        <v>5518</v>
      </c>
      <c r="V18" s="67">
        <f>ROUND(U18*T18*F18,2)</f>
        <v>5518</v>
      </c>
      <c r="W18" s="96"/>
      <c r="X18" s="66">
        <v>1</v>
      </c>
      <c r="Y18" s="100">
        <v>1470</v>
      </c>
      <c r="Z18" s="67">
        <f>ROUND(Y18*X18*F18,2)</f>
        <v>1470</v>
      </c>
      <c r="AA18" s="96"/>
    </row>
    <row r="19" spans="3:27" ht="59.4" customHeight="1" x14ac:dyDescent="0.3">
      <c r="C19" s="63" t="s">
        <v>46</v>
      </c>
      <c r="D19" s="64" t="s">
        <v>64</v>
      </c>
      <c r="E19" s="65" t="s">
        <v>28</v>
      </c>
      <c r="F19" s="66">
        <v>12</v>
      </c>
      <c r="G19" s="67">
        <v>1</v>
      </c>
      <c r="H19" s="66">
        <v>1</v>
      </c>
      <c r="I19" s="68">
        <v>7200</v>
      </c>
      <c r="J19" s="67">
        <f>ROUND(I19*H19*F19,2)</f>
        <v>86400</v>
      </c>
      <c r="K19" s="96"/>
      <c r="L19" s="66">
        <v>1</v>
      </c>
      <c r="M19" s="68">
        <v>6500</v>
      </c>
      <c r="N19" s="67">
        <f>M19*L19*F19</f>
        <v>78000</v>
      </c>
      <c r="O19" s="95"/>
      <c r="P19" s="66">
        <v>1</v>
      </c>
      <c r="Q19" s="67">
        <v>11650</v>
      </c>
      <c r="R19" s="67">
        <f>ROUND(Q19*P19*F19,2)</f>
        <v>139800</v>
      </c>
      <c r="S19" s="95" t="s">
        <v>87</v>
      </c>
      <c r="T19" s="66">
        <v>1</v>
      </c>
      <c r="U19" s="68">
        <v>13548.8</v>
      </c>
      <c r="V19" s="67">
        <f>ROUND(U19*T19*F19,2)</f>
        <v>162585.60000000001</v>
      </c>
      <c r="W19" s="95" t="s">
        <v>89</v>
      </c>
      <c r="X19" s="66">
        <v>1</v>
      </c>
      <c r="Y19" s="100">
        <v>17100</v>
      </c>
      <c r="Z19" s="170">
        <f>ROUND(Y19*X19*F19,2)</f>
        <v>205200</v>
      </c>
      <c r="AA19" s="95" t="s">
        <v>93</v>
      </c>
    </row>
    <row r="20" spans="3:27" ht="59.4" customHeight="1" x14ac:dyDescent="0.3">
      <c r="C20" s="63" t="s">
        <v>47</v>
      </c>
      <c r="D20" s="64" t="s">
        <v>32</v>
      </c>
      <c r="E20" s="65" t="s">
        <v>34</v>
      </c>
      <c r="F20" s="66">
        <v>1</v>
      </c>
      <c r="G20" s="67">
        <v>1</v>
      </c>
      <c r="H20" s="66">
        <v>1</v>
      </c>
      <c r="I20" s="68">
        <v>8664</v>
      </c>
      <c r="J20" s="67">
        <f>ROUND(I20*H20*F20,2)</f>
        <v>8664</v>
      </c>
      <c r="K20" s="96" t="s">
        <v>65</v>
      </c>
      <c r="L20" s="66">
        <v>1</v>
      </c>
      <c r="M20" s="68">
        <v>160252</v>
      </c>
      <c r="N20" s="67">
        <f>M20*L20*F20</f>
        <v>160252</v>
      </c>
      <c r="O20" s="95" t="s">
        <v>84</v>
      </c>
      <c r="P20" s="66">
        <f>12*19</f>
        <v>228</v>
      </c>
      <c r="Q20" s="67">
        <v>115</v>
      </c>
      <c r="R20" s="67">
        <f>ROUND(Q20*P20*F20,2)</f>
        <v>26220</v>
      </c>
      <c r="S20" s="95" t="s">
        <v>86</v>
      </c>
      <c r="T20" s="66">
        <v>1</v>
      </c>
      <c r="U20" s="68">
        <v>8024</v>
      </c>
      <c r="V20" s="67">
        <f>ROUND(U20*T20*F20,2)</f>
        <v>8024</v>
      </c>
      <c r="W20" s="96"/>
      <c r="X20" s="66">
        <v>1</v>
      </c>
      <c r="Y20" s="100">
        <v>8942</v>
      </c>
      <c r="Z20" s="170">
        <f>ROUND(Y20*X20*F20,2)</f>
        <v>8942</v>
      </c>
      <c r="AA20" s="96"/>
    </row>
    <row r="21" spans="3:27" ht="59.4" customHeight="1" x14ac:dyDescent="0.3">
      <c r="C21" s="69" t="s">
        <v>48</v>
      </c>
      <c r="D21" s="70" t="s">
        <v>33</v>
      </c>
      <c r="E21" s="71" t="s">
        <v>34</v>
      </c>
      <c r="F21" s="72">
        <v>1</v>
      </c>
      <c r="G21" s="73">
        <v>1</v>
      </c>
      <c r="H21" s="72">
        <v>1</v>
      </c>
      <c r="I21" s="74">
        <v>22800</v>
      </c>
      <c r="J21" s="73">
        <f>ROUND(I21*H21*F21,2)</f>
        <v>22800</v>
      </c>
      <c r="K21" s="97" t="s">
        <v>92</v>
      </c>
      <c r="L21" s="72">
        <v>1</v>
      </c>
      <c r="M21" s="74">
        <v>22800</v>
      </c>
      <c r="N21" s="73">
        <f>M21*L21*F21</f>
        <v>22800</v>
      </c>
      <c r="O21" s="95"/>
      <c r="P21" s="72">
        <f>12*19</f>
        <v>228</v>
      </c>
      <c r="Q21" s="73">
        <v>120</v>
      </c>
      <c r="R21" s="73">
        <f>ROUND(Q21*P21*F21,2)</f>
        <v>27360</v>
      </c>
      <c r="S21" s="95"/>
      <c r="T21" s="72">
        <v>1</v>
      </c>
      <c r="U21" s="74">
        <v>18240</v>
      </c>
      <c r="V21" s="73">
        <f>ROUND(U21*T21*F21,2)</f>
        <v>18240</v>
      </c>
      <c r="W21" s="97"/>
      <c r="X21" s="72">
        <v>1</v>
      </c>
      <c r="Y21" s="101">
        <v>16416</v>
      </c>
      <c r="Z21" s="169">
        <f>ROUND(Y21*X21*F21,2)</f>
        <v>16416</v>
      </c>
      <c r="AA21" s="97"/>
    </row>
    <row r="22" spans="3:27" x14ac:dyDescent="0.3">
      <c r="C22" s="42">
        <v>1.03</v>
      </c>
      <c r="D22" s="43" t="s">
        <v>36</v>
      </c>
      <c r="E22" s="44"/>
      <c r="F22" s="45"/>
      <c r="G22" s="46"/>
      <c r="H22" s="45"/>
      <c r="I22" s="54"/>
      <c r="J22" s="46"/>
      <c r="K22" s="75"/>
      <c r="L22" s="55"/>
      <c r="M22" s="54"/>
      <c r="N22" s="46"/>
      <c r="O22" s="76"/>
      <c r="P22" s="45"/>
      <c r="Q22" s="46"/>
      <c r="R22" s="46"/>
      <c r="S22" s="75"/>
      <c r="T22" s="45"/>
      <c r="U22" s="54"/>
      <c r="V22" s="46"/>
      <c r="W22" s="75"/>
      <c r="X22" s="45"/>
      <c r="Y22" s="98"/>
      <c r="Z22" s="46"/>
      <c r="AA22" s="75"/>
    </row>
    <row r="23" spans="3:27" ht="68.400000000000006" customHeight="1" x14ac:dyDescent="0.3">
      <c r="C23" s="77" t="s">
        <v>49</v>
      </c>
      <c r="D23" s="78" t="s">
        <v>37</v>
      </c>
      <c r="E23" s="44" t="s">
        <v>28</v>
      </c>
      <c r="F23" s="45">
        <v>12</v>
      </c>
      <c r="G23" s="46">
        <v>1</v>
      </c>
      <c r="H23" s="45">
        <v>1</v>
      </c>
      <c r="I23" s="54">
        <v>0</v>
      </c>
      <c r="J23" s="46">
        <f>ROUND(I23*H23*F23,2)</f>
        <v>0</v>
      </c>
      <c r="K23" s="79" t="s">
        <v>91</v>
      </c>
      <c r="L23" s="45">
        <v>1</v>
      </c>
      <c r="M23" s="54">
        <f>ROUND(162000/12,2)</f>
        <v>13500</v>
      </c>
      <c r="N23" s="46">
        <f>M23*L23*F23</f>
        <v>162000</v>
      </c>
      <c r="O23" s="80"/>
      <c r="P23" s="45">
        <v>19</v>
      </c>
      <c r="Q23" s="46">
        <v>530</v>
      </c>
      <c r="R23" s="46">
        <f>ROUND(Q23*P23*F23,2)</f>
        <v>120840</v>
      </c>
      <c r="S23" s="80"/>
      <c r="T23" s="45">
        <v>19</v>
      </c>
      <c r="U23" s="54">
        <f>122256/(19*12)</f>
        <v>536.21052631578948</v>
      </c>
      <c r="V23" s="46">
        <f>ROUND(U23*T23*F23,2)</f>
        <v>122256</v>
      </c>
      <c r="W23" s="80" t="s">
        <v>79</v>
      </c>
      <c r="X23" s="45">
        <v>1</v>
      </c>
      <c r="Y23" s="98">
        <v>8550</v>
      </c>
      <c r="Z23" s="46">
        <f>ROUND(Y23*X23*F23,2)</f>
        <v>102600</v>
      </c>
      <c r="AA23" s="80"/>
    </row>
    <row r="24" spans="3:27" x14ac:dyDescent="0.3">
      <c r="C24" s="42">
        <v>1.04</v>
      </c>
      <c r="D24" s="43" t="s">
        <v>68</v>
      </c>
      <c r="E24" s="44"/>
      <c r="F24" s="45"/>
      <c r="G24" s="46"/>
      <c r="H24" s="45"/>
      <c r="I24" s="54"/>
      <c r="J24" s="46"/>
      <c r="K24" s="75"/>
      <c r="L24" s="55"/>
      <c r="M24" s="54"/>
      <c r="N24" s="46"/>
      <c r="O24" s="76"/>
      <c r="P24" s="45"/>
      <c r="Q24" s="46"/>
      <c r="R24" s="46"/>
      <c r="S24" s="75"/>
      <c r="T24" s="45"/>
      <c r="U24" s="54"/>
      <c r="V24" s="46"/>
      <c r="W24" s="75"/>
      <c r="X24" s="45"/>
      <c r="Y24" s="98"/>
      <c r="Z24" s="46"/>
      <c r="AA24" s="75"/>
    </row>
    <row r="25" spans="3:27" x14ac:dyDescent="0.3">
      <c r="C25" s="57" t="s">
        <v>50</v>
      </c>
      <c r="D25" s="58" t="s">
        <v>38</v>
      </c>
      <c r="E25" s="59" t="s">
        <v>28</v>
      </c>
      <c r="F25" s="60">
        <v>12</v>
      </c>
      <c r="G25" s="61">
        <v>2</v>
      </c>
      <c r="H25" s="60">
        <v>19</v>
      </c>
      <c r="I25" s="62">
        <v>5.3</v>
      </c>
      <c r="J25" s="61">
        <f>ROUND(I25*H25*F25,2)</f>
        <v>1208.4000000000001</v>
      </c>
      <c r="K25" s="108" t="s">
        <v>65</v>
      </c>
      <c r="L25" s="60">
        <v>19</v>
      </c>
      <c r="M25" s="62">
        <v>250</v>
      </c>
      <c r="N25" s="61">
        <f>M25*L25*F25</f>
        <v>57000</v>
      </c>
      <c r="O25" s="108" t="s">
        <v>88</v>
      </c>
      <c r="P25" s="60">
        <v>19</v>
      </c>
      <c r="Q25" s="61">
        <v>41.6</v>
      </c>
      <c r="R25" s="61">
        <f>ROUND(Q25*P25*F25,2)</f>
        <v>9484.7999999999993</v>
      </c>
      <c r="S25" s="108"/>
      <c r="T25" s="60">
        <v>19</v>
      </c>
      <c r="U25" s="62">
        <v>22.316849253514327</v>
      </c>
      <c r="V25" s="61">
        <f>ROUND(U25*T25*F25,2)</f>
        <v>5088.24</v>
      </c>
      <c r="W25" s="108"/>
      <c r="X25" s="60">
        <v>19</v>
      </c>
      <c r="Y25" s="99">
        <v>22.14</v>
      </c>
      <c r="Z25" s="61">
        <f>ROUND(Y25*X25*F25,2)</f>
        <v>5047.92</v>
      </c>
      <c r="AA25" s="108" t="s">
        <v>67</v>
      </c>
    </row>
    <row r="26" spans="3:27" x14ac:dyDescent="0.3">
      <c r="C26" s="63" t="s">
        <v>51</v>
      </c>
      <c r="D26" s="64" t="s">
        <v>39</v>
      </c>
      <c r="E26" s="65" t="s">
        <v>28</v>
      </c>
      <c r="F26" s="66">
        <v>12</v>
      </c>
      <c r="G26" s="67">
        <v>2</v>
      </c>
      <c r="H26" s="66">
        <v>19</v>
      </c>
      <c r="I26" s="68">
        <v>5.3</v>
      </c>
      <c r="J26" s="67">
        <f>ROUND(I26*H26*F26,2)</f>
        <v>1208.4000000000001</v>
      </c>
      <c r="K26" s="109"/>
      <c r="L26" s="66">
        <v>19</v>
      </c>
      <c r="M26" s="68">
        <v>250</v>
      </c>
      <c r="N26" s="67">
        <f>M26*L26*F26</f>
        <v>57000</v>
      </c>
      <c r="O26" s="109"/>
      <c r="P26" s="66">
        <v>19</v>
      </c>
      <c r="Q26" s="67">
        <v>28.5</v>
      </c>
      <c r="R26" s="67">
        <f>ROUND(Q26*P26*F26,2)</f>
        <v>6498</v>
      </c>
      <c r="S26" s="109"/>
      <c r="T26" s="66">
        <v>19</v>
      </c>
      <c r="U26" s="68">
        <v>21.458508897609931</v>
      </c>
      <c r="V26" s="67">
        <f>ROUND(U26*T26*F26,2)</f>
        <v>4892.54</v>
      </c>
      <c r="W26" s="109"/>
      <c r="X26" s="66">
        <v>19</v>
      </c>
      <c r="Y26" s="100">
        <v>16.57</v>
      </c>
      <c r="Z26" s="67">
        <f>ROUND(Y26*X26*F26,2)</f>
        <v>3777.96</v>
      </c>
      <c r="AA26" s="109"/>
    </row>
    <row r="27" spans="3:27" x14ac:dyDescent="0.3">
      <c r="C27" s="63" t="s">
        <v>52</v>
      </c>
      <c r="D27" s="64" t="s">
        <v>40</v>
      </c>
      <c r="E27" s="65" t="s">
        <v>28</v>
      </c>
      <c r="F27" s="66">
        <v>12</v>
      </c>
      <c r="G27" s="67">
        <v>2</v>
      </c>
      <c r="H27" s="66">
        <v>19</v>
      </c>
      <c r="I27" s="68">
        <v>7.1</v>
      </c>
      <c r="J27" s="67">
        <f>ROUND(I27*H27*F27,2)</f>
        <v>1618.8</v>
      </c>
      <c r="K27" s="109"/>
      <c r="L27" s="66">
        <v>19</v>
      </c>
      <c r="M27" s="68">
        <v>250</v>
      </c>
      <c r="N27" s="67">
        <f>M27*L27*F27</f>
        <v>57000</v>
      </c>
      <c r="O27" s="109"/>
      <c r="P27" s="66">
        <v>19</v>
      </c>
      <c r="Q27" s="67">
        <v>15.6</v>
      </c>
      <c r="R27" s="67">
        <f>ROUND(Q27*P27*F27,2)</f>
        <v>3556.8</v>
      </c>
      <c r="S27" s="109"/>
      <c r="T27" s="66">
        <v>19</v>
      </c>
      <c r="U27" s="68">
        <v>21.458508897609931</v>
      </c>
      <c r="V27" s="67">
        <f>ROUND(U27*T27*F27,2)</f>
        <v>4892.54</v>
      </c>
      <c r="W27" s="109"/>
      <c r="X27" s="66">
        <v>19</v>
      </c>
      <c r="Y27" s="100">
        <v>12.54</v>
      </c>
      <c r="Z27" s="67">
        <f>ROUND(Y27*X27*F27,2)</f>
        <v>2859.12</v>
      </c>
      <c r="AA27" s="109"/>
    </row>
    <row r="28" spans="3:27" x14ac:dyDescent="0.3">
      <c r="C28" s="63" t="s">
        <v>53</v>
      </c>
      <c r="D28" s="64" t="s">
        <v>41</v>
      </c>
      <c r="E28" s="65" t="s">
        <v>28</v>
      </c>
      <c r="F28" s="66">
        <v>12</v>
      </c>
      <c r="G28" s="67">
        <v>2</v>
      </c>
      <c r="H28" s="66">
        <v>19</v>
      </c>
      <c r="I28" s="68">
        <v>18</v>
      </c>
      <c r="J28" s="67">
        <f>ROUND(I28*H28*F28,2)</f>
        <v>4104</v>
      </c>
      <c r="K28" s="109"/>
      <c r="L28" s="66">
        <v>1</v>
      </c>
      <c r="M28" s="68">
        <v>416.66666666666669</v>
      </c>
      <c r="N28" s="67">
        <f>M28*L28*F28</f>
        <v>5000</v>
      </c>
      <c r="O28" s="109"/>
      <c r="P28" s="66">
        <v>19</v>
      </c>
      <c r="Q28" s="67">
        <v>22.7</v>
      </c>
      <c r="R28" s="67">
        <f>ROUND(Q28*P28*F28,2)</f>
        <v>5175.6000000000004</v>
      </c>
      <c r="S28" s="109"/>
      <c r="T28" s="66">
        <v>19</v>
      </c>
      <c r="U28" s="68">
        <v>9.3730766864760184</v>
      </c>
      <c r="V28" s="67">
        <f>ROUND(U28*T28*F28,2)</f>
        <v>2137.06</v>
      </c>
      <c r="W28" s="109"/>
      <c r="X28" s="66">
        <v>1</v>
      </c>
      <c r="Y28" s="100">
        <v>550.45000000000005</v>
      </c>
      <c r="Z28" s="67">
        <f>ROUND(Y28*X28*F28,2)</f>
        <v>6605.4</v>
      </c>
      <c r="AA28" s="109"/>
    </row>
    <row r="29" spans="3:27" x14ac:dyDescent="0.3">
      <c r="C29" s="69" t="s">
        <v>54</v>
      </c>
      <c r="D29" s="70" t="s">
        <v>42</v>
      </c>
      <c r="E29" s="71" t="s">
        <v>28</v>
      </c>
      <c r="F29" s="72">
        <v>12</v>
      </c>
      <c r="G29" s="73">
        <v>2</v>
      </c>
      <c r="H29" s="72">
        <v>19</v>
      </c>
      <c r="I29" s="74">
        <v>18</v>
      </c>
      <c r="J29" s="73">
        <f>ROUND(I29*H29*F29,2)</f>
        <v>4104</v>
      </c>
      <c r="K29" s="110"/>
      <c r="L29" s="72">
        <v>1</v>
      </c>
      <c r="M29" s="68">
        <v>416.66666666666669</v>
      </c>
      <c r="N29" s="73">
        <f>M29*L29*F29</f>
        <v>5000</v>
      </c>
      <c r="O29" s="110"/>
      <c r="P29" s="72">
        <v>19</v>
      </c>
      <c r="Q29" s="73">
        <v>25.6</v>
      </c>
      <c r="R29" s="73">
        <f>ROUND(Q29*P29*F29,2)</f>
        <v>5836.8</v>
      </c>
      <c r="S29" s="110"/>
      <c r="T29" s="72">
        <v>19</v>
      </c>
      <c r="U29" s="74">
        <v>11.458843751323702</v>
      </c>
      <c r="V29" s="73">
        <f>ROUND(U29*T29*F29,2)</f>
        <v>2612.62</v>
      </c>
      <c r="W29" s="110"/>
      <c r="X29" s="72">
        <v>1</v>
      </c>
      <c r="Y29" s="101">
        <v>451.8</v>
      </c>
      <c r="Z29" s="73">
        <f>ROUND(Y29*X29*F29,2)</f>
        <v>5421.6</v>
      </c>
      <c r="AA29" s="110"/>
    </row>
    <row r="30" spans="3:27" ht="15.6" x14ac:dyDescent="0.3">
      <c r="C30" s="26" t="s">
        <v>55</v>
      </c>
      <c r="D30" s="6" t="s">
        <v>1</v>
      </c>
      <c r="E30" s="27"/>
      <c r="F30" s="31"/>
      <c r="G30" s="32"/>
      <c r="H30" s="31"/>
      <c r="I30" s="35"/>
      <c r="J30" s="33">
        <f>SUM(J13:J29)</f>
        <v>1738258.7999999998</v>
      </c>
      <c r="K30" s="34"/>
      <c r="L30" s="36"/>
      <c r="M30" s="35"/>
      <c r="N30" s="33">
        <f>SUM(N13:N29)</f>
        <v>2144320</v>
      </c>
      <c r="O30" s="37"/>
      <c r="P30" s="31"/>
      <c r="Q30" s="32"/>
      <c r="R30" s="33">
        <f>SUM(R13:R29)</f>
        <v>1924172.6800000002</v>
      </c>
      <c r="S30" s="34"/>
      <c r="T30" s="31"/>
      <c r="U30" s="35"/>
      <c r="V30" s="33">
        <f>SUM(V13:V29)</f>
        <v>1076661.1600000001</v>
      </c>
      <c r="W30" s="34"/>
      <c r="X30" s="31"/>
      <c r="Y30" s="35"/>
      <c r="Z30" s="33">
        <f>SUM(Z13:Z29)</f>
        <v>1447697.59</v>
      </c>
      <c r="AA30" s="34"/>
    </row>
    <row r="31" spans="3:27" ht="72" customHeight="1" x14ac:dyDescent="0.3">
      <c r="C31" s="26" t="s">
        <v>56</v>
      </c>
      <c r="D31" s="6" t="s">
        <v>43</v>
      </c>
      <c r="E31" s="27"/>
      <c r="F31" s="7"/>
      <c r="G31" s="8"/>
      <c r="H31" s="7"/>
      <c r="I31" s="29">
        <f>+J31/J30</f>
        <v>7.0000000000000007E-2</v>
      </c>
      <c r="J31" s="9">
        <v>121678.11599999999</v>
      </c>
      <c r="K31" s="10"/>
      <c r="L31" s="12"/>
      <c r="M31" s="29">
        <v>0.15</v>
      </c>
      <c r="N31" s="30">
        <v>321648</v>
      </c>
      <c r="O31" s="80" t="s">
        <v>82</v>
      </c>
      <c r="P31" s="7"/>
      <c r="Q31" s="8"/>
      <c r="R31" s="30"/>
      <c r="S31" s="10"/>
      <c r="T31" s="7"/>
      <c r="U31" s="29">
        <v>0.1</v>
      </c>
      <c r="V31" s="30">
        <f>+U31*V30</f>
        <v>107666.11600000002</v>
      </c>
      <c r="W31" s="10"/>
      <c r="X31" s="7"/>
      <c r="Y31" s="29">
        <v>4.224065366018516E-2</v>
      </c>
      <c r="Z31" s="30">
        <v>49270.400000000001</v>
      </c>
      <c r="AA31" s="80"/>
    </row>
    <row r="32" spans="3:27" ht="15.6" x14ac:dyDescent="0.3">
      <c r="C32" s="26" t="s">
        <v>57</v>
      </c>
      <c r="D32" s="6" t="s">
        <v>4</v>
      </c>
      <c r="E32" s="27"/>
      <c r="F32" s="7"/>
      <c r="G32" s="8"/>
      <c r="H32" s="7"/>
      <c r="I32" s="94">
        <f>J32/J30</f>
        <v>5.000000000000001E-2</v>
      </c>
      <c r="J32" s="9">
        <v>86912.94</v>
      </c>
      <c r="K32" s="10"/>
      <c r="L32" s="12"/>
      <c r="M32" s="29">
        <v>0.1</v>
      </c>
      <c r="N32" s="30">
        <f>ROUND(N30*M32,2)</f>
        <v>214432</v>
      </c>
      <c r="O32" s="80"/>
      <c r="P32" s="7"/>
      <c r="Q32" s="29">
        <v>0.1</v>
      </c>
      <c r="R32" s="30">
        <f>ROUND(R30*Q32,2)</f>
        <v>192417.27</v>
      </c>
      <c r="S32" s="80"/>
      <c r="T32" s="7"/>
      <c r="U32" s="29">
        <v>0.15</v>
      </c>
      <c r="V32" s="30">
        <f>ROUND(V30*U32,2)</f>
        <v>161499.17000000001</v>
      </c>
      <c r="W32" s="10"/>
      <c r="X32" s="7"/>
      <c r="Y32" s="29">
        <v>0.08</v>
      </c>
      <c r="Z32" s="30">
        <f>ROUND(Z30*Y32,2)</f>
        <v>115815.81</v>
      </c>
      <c r="AA32" s="10"/>
    </row>
    <row r="33" spans="3:27" ht="15.6" x14ac:dyDescent="0.3">
      <c r="C33" s="26" t="s">
        <v>5</v>
      </c>
      <c r="D33" s="6" t="s">
        <v>58</v>
      </c>
      <c r="E33" s="27"/>
      <c r="F33" s="7"/>
      <c r="G33" s="8"/>
      <c r="H33" s="7"/>
      <c r="I33" s="93"/>
      <c r="J33" s="9">
        <f>SUM(J30:J32)</f>
        <v>1946849.8559999997</v>
      </c>
      <c r="K33" s="10"/>
      <c r="L33" s="12"/>
      <c r="M33" s="11"/>
      <c r="N33" s="30">
        <f>SUM(N30:N32)</f>
        <v>2680400</v>
      </c>
      <c r="O33" s="13"/>
      <c r="P33" s="7"/>
      <c r="Q33" s="8"/>
      <c r="R33" s="30">
        <f>SUM(R30:R32)</f>
        <v>2116589.9500000002</v>
      </c>
      <c r="S33" s="10"/>
      <c r="T33" s="7"/>
      <c r="U33" s="8"/>
      <c r="V33" s="30">
        <f>SUM(V30:V32)</f>
        <v>1345826.446</v>
      </c>
      <c r="W33" s="10"/>
      <c r="X33" s="7"/>
      <c r="Y33" s="8"/>
      <c r="Z33" s="30">
        <f>SUM(Z30:Z32)</f>
        <v>1612783.8</v>
      </c>
      <c r="AA33" s="10"/>
    </row>
    <row r="34" spans="3:27" ht="16.2" thickBot="1" x14ac:dyDescent="0.35">
      <c r="C34" s="81" t="s">
        <v>6</v>
      </c>
      <c r="D34" s="82" t="s">
        <v>7</v>
      </c>
      <c r="E34" s="83"/>
      <c r="F34" s="84"/>
      <c r="G34" s="85"/>
      <c r="H34" s="84"/>
      <c r="I34" s="87">
        <v>0.18</v>
      </c>
      <c r="J34" s="85">
        <f>J30*I34</f>
        <v>312886.58399999997</v>
      </c>
      <c r="K34" s="88"/>
      <c r="L34" s="89"/>
      <c r="M34" s="87">
        <v>0.18</v>
      </c>
      <c r="N34" s="30">
        <f>N33*M34</f>
        <v>482472</v>
      </c>
      <c r="O34" s="90"/>
      <c r="P34" s="91"/>
      <c r="Q34" s="87">
        <v>0.18</v>
      </c>
      <c r="R34" s="86">
        <f>ROUND(R33*Q34,2)</f>
        <v>380986.19</v>
      </c>
      <c r="S34" s="88"/>
      <c r="T34" s="91"/>
      <c r="U34" s="87">
        <v>0.18</v>
      </c>
      <c r="V34" s="86">
        <f>ROUND(V33*U34,2)</f>
        <v>242248.76</v>
      </c>
      <c r="W34" s="88"/>
      <c r="X34" s="91"/>
      <c r="Y34" s="87">
        <v>0.18</v>
      </c>
      <c r="Z34" s="86">
        <f>ROUND(Z33*Y34,2)</f>
        <v>290301.08</v>
      </c>
      <c r="AA34" s="88"/>
    </row>
    <row r="35" spans="3:27" ht="33" customHeight="1" thickBot="1" x14ac:dyDescent="0.35">
      <c r="C35" s="14" t="s">
        <v>8</v>
      </c>
      <c r="D35" s="15" t="s">
        <v>9</v>
      </c>
      <c r="E35" s="28"/>
      <c r="F35" s="16"/>
      <c r="G35" s="17"/>
      <c r="H35" s="16"/>
      <c r="I35" s="20"/>
      <c r="J35" s="18">
        <f>SUM(J33:J34)</f>
        <v>2259736.4399999995</v>
      </c>
      <c r="K35" s="19"/>
      <c r="L35" s="21"/>
      <c r="M35" s="20"/>
      <c r="N35" s="38">
        <f>SUM(N33:N34)</f>
        <v>3162872</v>
      </c>
      <c r="O35" s="22"/>
      <c r="P35" s="21"/>
      <c r="Q35" s="17"/>
      <c r="R35" s="38">
        <f>SUM(R33:R34)</f>
        <v>2497576.14</v>
      </c>
      <c r="S35" s="19"/>
      <c r="T35" s="21"/>
      <c r="U35" s="17"/>
      <c r="V35" s="38">
        <f>SUM(V33:V34)</f>
        <v>1588075.206</v>
      </c>
      <c r="W35" s="19"/>
      <c r="X35" s="21"/>
      <c r="Y35" s="17"/>
      <c r="Z35" s="38">
        <f>SUM(Z33:Z34)</f>
        <v>1903084.8800000001</v>
      </c>
      <c r="AA35" s="19"/>
    </row>
    <row r="36" spans="3:27" x14ac:dyDescent="0.3">
      <c r="D36" s="23"/>
      <c r="O36" s="2"/>
    </row>
    <row r="37" spans="3:27" x14ac:dyDescent="0.3">
      <c r="D37" s="23"/>
      <c r="O37" s="2"/>
    </row>
    <row r="38" spans="3:27" ht="15.6" thickBot="1" x14ac:dyDescent="0.35">
      <c r="D38" s="23"/>
      <c r="O38" s="2"/>
    </row>
    <row r="39" spans="3:27" ht="28.2" customHeight="1" x14ac:dyDescent="0.3">
      <c r="D39" s="24"/>
      <c r="E39" s="129" t="s">
        <v>71</v>
      </c>
      <c r="F39" s="130"/>
      <c r="G39" s="131"/>
      <c r="H39" s="138" t="str">
        <f t="shared" ref="H39" si="0">H5</f>
        <v>CORPRISEG LOS HALCONES S.A.C</v>
      </c>
      <c r="I39" s="139"/>
      <c r="J39" s="139"/>
      <c r="K39" s="140"/>
      <c r="L39" s="138" t="str">
        <f t="shared" ref="L39" si="1">L5</f>
        <v>DHAR SOLUTION</v>
      </c>
      <c r="M39" s="139"/>
      <c r="N39" s="139"/>
      <c r="O39" s="140"/>
      <c r="P39" s="138" t="str">
        <f t="shared" ref="P39" si="2">P5</f>
        <v>Seguridad &amp; Protección “ELITE” S.R.L.</v>
      </c>
      <c r="Q39" s="139"/>
      <c r="R39" s="139"/>
      <c r="S39" s="140"/>
      <c r="T39" s="138" t="str">
        <f t="shared" ref="T39" si="3">T5</f>
        <v>EVITE S.A.C.</v>
      </c>
      <c r="U39" s="139"/>
      <c r="V39" s="139"/>
      <c r="W39" s="140"/>
      <c r="X39" s="138" t="str">
        <f t="shared" ref="X39" si="4">X5</f>
        <v>GRUPO L&amp;S SERVICIOS EMPRESARIALES SAC</v>
      </c>
      <c r="Y39" s="139"/>
      <c r="Z39" s="139"/>
      <c r="AA39" s="140"/>
    </row>
    <row r="40" spans="3:27" ht="28.2" customHeight="1" x14ac:dyDescent="0.3">
      <c r="D40" s="24"/>
      <c r="E40" s="132"/>
      <c r="F40" s="133"/>
      <c r="G40" s="134"/>
      <c r="H40" s="141"/>
      <c r="I40" s="142"/>
      <c r="J40" s="142"/>
      <c r="K40" s="143"/>
      <c r="L40" s="141"/>
      <c r="M40" s="142"/>
      <c r="N40" s="142"/>
      <c r="O40" s="143"/>
      <c r="P40" s="141"/>
      <c r="Q40" s="142"/>
      <c r="R40" s="142"/>
      <c r="S40" s="143"/>
      <c r="T40" s="141"/>
      <c r="U40" s="142"/>
      <c r="V40" s="142"/>
      <c r="W40" s="143"/>
      <c r="X40" s="141"/>
      <c r="Y40" s="142"/>
      <c r="Z40" s="142"/>
      <c r="AA40" s="143"/>
    </row>
    <row r="41" spans="3:27" ht="15" customHeight="1" x14ac:dyDescent="0.3">
      <c r="E41" s="135" t="s">
        <v>15</v>
      </c>
      <c r="F41" s="136"/>
      <c r="G41" s="137"/>
      <c r="H41" s="102" t="s">
        <v>21</v>
      </c>
      <c r="I41" s="103"/>
      <c r="J41" s="103"/>
      <c r="K41" s="104"/>
      <c r="L41" s="102" t="s">
        <v>24</v>
      </c>
      <c r="M41" s="103"/>
      <c r="N41" s="103"/>
      <c r="O41" s="104"/>
      <c r="P41" s="102" t="s">
        <v>24</v>
      </c>
      <c r="Q41" s="103"/>
      <c r="R41" s="103"/>
      <c r="S41" s="104"/>
      <c r="T41" s="102" t="s">
        <v>66</v>
      </c>
      <c r="U41" s="103"/>
      <c r="V41" s="103"/>
      <c r="W41" s="104"/>
      <c r="X41" s="102" t="s">
        <v>24</v>
      </c>
      <c r="Y41" s="103"/>
      <c r="Z41" s="103"/>
      <c r="AA41" s="104"/>
    </row>
    <row r="42" spans="3:27" x14ac:dyDescent="0.3">
      <c r="E42" s="135" t="s">
        <v>16</v>
      </c>
      <c r="F42" s="136"/>
      <c r="G42" s="137"/>
      <c r="H42" s="102" t="s">
        <v>22</v>
      </c>
      <c r="I42" s="103"/>
      <c r="J42" s="103"/>
      <c r="K42" s="104"/>
      <c r="L42" s="102" t="s">
        <v>20</v>
      </c>
      <c r="M42" s="103"/>
      <c r="N42" s="103"/>
      <c r="O42" s="104"/>
      <c r="P42" s="102" t="s">
        <v>20</v>
      </c>
      <c r="Q42" s="103"/>
      <c r="R42" s="103"/>
      <c r="S42" s="104"/>
      <c r="T42" s="102" t="s">
        <v>20</v>
      </c>
      <c r="U42" s="103"/>
      <c r="V42" s="103"/>
      <c r="W42" s="104"/>
      <c r="X42" s="102"/>
      <c r="Y42" s="103"/>
      <c r="Z42" s="103"/>
      <c r="AA42" s="104"/>
    </row>
    <row r="43" spans="3:27" ht="15" customHeight="1" x14ac:dyDescent="0.3">
      <c r="E43" s="135" t="s">
        <v>18</v>
      </c>
      <c r="F43" s="136"/>
      <c r="G43" s="137"/>
      <c r="H43" s="102" t="s">
        <v>23</v>
      </c>
      <c r="I43" s="103"/>
      <c r="J43" s="103"/>
      <c r="K43" s="104"/>
      <c r="L43" s="102" t="s">
        <v>23</v>
      </c>
      <c r="M43" s="103"/>
      <c r="N43" s="103"/>
      <c r="O43" s="104"/>
      <c r="P43" s="102" t="s">
        <v>23</v>
      </c>
      <c r="Q43" s="103"/>
      <c r="R43" s="103"/>
      <c r="S43" s="104"/>
      <c r="T43" s="102" t="s">
        <v>23</v>
      </c>
      <c r="U43" s="103"/>
      <c r="V43" s="103"/>
      <c r="W43" s="104"/>
      <c r="X43" s="102" t="s">
        <v>23</v>
      </c>
      <c r="Y43" s="103"/>
      <c r="Z43" s="103"/>
      <c r="AA43" s="104"/>
    </row>
    <row r="44" spans="3:27" ht="30.6" customHeight="1" x14ac:dyDescent="0.3">
      <c r="E44" s="135" t="s">
        <v>17</v>
      </c>
      <c r="F44" s="136"/>
      <c r="G44" s="137"/>
      <c r="H44" s="102" t="s">
        <v>19</v>
      </c>
      <c r="I44" s="103"/>
      <c r="J44" s="103"/>
      <c r="K44" s="104"/>
      <c r="L44" s="114" t="s">
        <v>20</v>
      </c>
      <c r="M44" s="115"/>
      <c r="N44" s="115"/>
      <c r="O44" s="116"/>
      <c r="P44" s="102" t="s">
        <v>20</v>
      </c>
      <c r="Q44" s="103"/>
      <c r="R44" s="103"/>
      <c r="S44" s="104"/>
      <c r="T44" s="102" t="s">
        <v>20</v>
      </c>
      <c r="U44" s="103"/>
      <c r="V44" s="103"/>
      <c r="W44" s="104"/>
      <c r="X44" s="102" t="s">
        <v>20</v>
      </c>
      <c r="Y44" s="103"/>
      <c r="Z44" s="103"/>
      <c r="AA44" s="104"/>
    </row>
    <row r="45" spans="3:27" ht="232.5" customHeight="1" thickBot="1" x14ac:dyDescent="0.35">
      <c r="E45" s="111" t="s">
        <v>75</v>
      </c>
      <c r="F45" s="112"/>
      <c r="G45" s="113"/>
      <c r="H45" s="105"/>
      <c r="I45" s="106"/>
      <c r="J45" s="106"/>
      <c r="K45" s="107"/>
      <c r="L45" s="105"/>
      <c r="M45" s="106"/>
      <c r="N45" s="106"/>
      <c r="O45" s="107"/>
      <c r="P45" s="105"/>
      <c r="Q45" s="106"/>
      <c r="R45" s="106"/>
      <c r="S45" s="107"/>
      <c r="T45" s="105"/>
      <c r="U45" s="106"/>
      <c r="V45" s="106"/>
      <c r="W45" s="107"/>
      <c r="X45" s="105"/>
      <c r="Y45" s="106"/>
      <c r="Z45" s="106"/>
      <c r="AA45" s="107"/>
    </row>
    <row r="46" spans="3:27" ht="18" x14ac:dyDescent="0.3">
      <c r="H46" s="168"/>
      <c r="I46" s="168"/>
      <c r="J46" s="168"/>
      <c r="K46" s="168"/>
      <c r="L46" s="168"/>
      <c r="M46" s="168"/>
      <c r="N46" s="168"/>
      <c r="O46" s="168"/>
      <c r="P46" s="39"/>
      <c r="Q46" s="39"/>
      <c r="R46" s="39"/>
      <c r="S46" s="40"/>
      <c r="T46" s="39"/>
      <c r="U46" s="39"/>
      <c r="V46" s="39"/>
      <c r="W46" s="40"/>
      <c r="X46" s="39"/>
      <c r="Y46" s="39"/>
      <c r="Z46" s="39"/>
      <c r="AA46" s="40"/>
    </row>
    <row r="47" spans="3:27" x14ac:dyDescent="0.3">
      <c r="O47" s="2"/>
    </row>
    <row r="48" spans="3:27" x14ac:dyDescent="0.3">
      <c r="O48" s="2"/>
    </row>
    <row r="49" spans="9:25" x14ac:dyDescent="0.3">
      <c r="O49" s="2"/>
    </row>
    <row r="50" spans="9:25" x14ac:dyDescent="0.3">
      <c r="O50" s="2"/>
    </row>
    <row r="51" spans="9:25" x14ac:dyDescent="0.3">
      <c r="O51" s="2"/>
    </row>
    <row r="52" spans="9:25" x14ac:dyDescent="0.3">
      <c r="O52" s="2"/>
    </row>
    <row r="53" spans="9:25" x14ac:dyDescent="0.3">
      <c r="O53" s="2"/>
    </row>
    <row r="54" spans="9:25" x14ac:dyDescent="0.3">
      <c r="O54" s="2"/>
    </row>
    <row r="55" spans="9:25" x14ac:dyDescent="0.3">
      <c r="O55" s="2"/>
    </row>
    <row r="56" spans="9:25" x14ac:dyDescent="0.3">
      <c r="O56" s="2"/>
    </row>
    <row r="57" spans="9:25" x14ac:dyDescent="0.3">
      <c r="O57" s="2"/>
    </row>
    <row r="58" spans="9:25" x14ac:dyDescent="0.3">
      <c r="O58" s="2"/>
    </row>
    <row r="59" spans="9:25" x14ac:dyDescent="0.3">
      <c r="I59" s="4" t="s">
        <v>10</v>
      </c>
      <c r="M59" s="4" t="s">
        <v>10</v>
      </c>
      <c r="O59" s="2"/>
      <c r="Q59" s="4" t="s">
        <v>10</v>
      </c>
      <c r="U59" s="4" t="s">
        <v>10</v>
      </c>
      <c r="Y59" s="4" t="s">
        <v>10</v>
      </c>
    </row>
    <row r="60" spans="9:25" x14ac:dyDescent="0.3">
      <c r="O60" s="2"/>
    </row>
    <row r="61" spans="9:25" x14ac:dyDescent="0.3">
      <c r="O61" s="2"/>
    </row>
    <row r="78" spans="15:15" x14ac:dyDescent="0.3">
      <c r="O78" s="2"/>
    </row>
    <row r="79" spans="15:15" x14ac:dyDescent="0.3">
      <c r="O79" s="2"/>
    </row>
    <row r="80" spans="15:15" x14ac:dyDescent="0.3">
      <c r="O80" s="2"/>
    </row>
    <row r="81" spans="9:26" x14ac:dyDescent="0.3">
      <c r="O81" s="2"/>
    </row>
    <row r="82" spans="9:26" x14ac:dyDescent="0.3">
      <c r="O82" s="2"/>
      <c r="R82" s="4" t="s">
        <v>10</v>
      </c>
      <c r="V82" s="4" t="s">
        <v>10</v>
      </c>
      <c r="Z82" s="4" t="s">
        <v>10</v>
      </c>
    </row>
    <row r="83" spans="9:26" x14ac:dyDescent="0.3">
      <c r="O83" s="2"/>
    </row>
    <row r="84" spans="9:26" x14ac:dyDescent="0.3">
      <c r="O84" s="2"/>
    </row>
    <row r="85" spans="9:26" x14ac:dyDescent="0.3">
      <c r="O85" s="2"/>
    </row>
    <row r="86" spans="9:26" x14ac:dyDescent="0.3">
      <c r="O86" s="2"/>
    </row>
    <row r="87" spans="9:26" x14ac:dyDescent="0.3">
      <c r="O87" s="2"/>
    </row>
    <row r="88" spans="9:26" x14ac:dyDescent="0.3">
      <c r="O88" s="2"/>
    </row>
    <row r="89" spans="9:26" x14ac:dyDescent="0.3">
      <c r="O89" s="2"/>
    </row>
    <row r="90" spans="9:26" x14ac:dyDescent="0.3">
      <c r="O90" s="2"/>
    </row>
    <row r="91" spans="9:26" x14ac:dyDescent="0.3">
      <c r="I91" s="4" t="s">
        <v>10</v>
      </c>
      <c r="M91" s="4" t="s">
        <v>10</v>
      </c>
      <c r="O91" s="2"/>
      <c r="Q91" s="4" t="s">
        <v>10</v>
      </c>
      <c r="U91" s="4" t="s">
        <v>10</v>
      </c>
      <c r="Y91" s="4" t="s">
        <v>10</v>
      </c>
    </row>
    <row r="92" spans="9:26" x14ac:dyDescent="0.3">
      <c r="O92" s="2"/>
    </row>
    <row r="93" spans="9:26" x14ac:dyDescent="0.3">
      <c r="O93" s="2"/>
    </row>
  </sheetData>
  <mergeCells count="79">
    <mergeCell ref="T41:W41"/>
    <mergeCell ref="T42:W42"/>
    <mergeCell ref="X5:AA7"/>
    <mergeCell ref="X8:X10"/>
    <mergeCell ref="Y8:Y9"/>
    <mergeCell ref="Z8:Z9"/>
    <mergeCell ref="T39:W40"/>
    <mergeCell ref="X39:AA40"/>
    <mergeCell ref="H46:O46"/>
    <mergeCell ref="H8:H10"/>
    <mergeCell ref="I8:I9"/>
    <mergeCell ref="J8:J9"/>
    <mergeCell ref="K8:K10"/>
    <mergeCell ref="L8:L10"/>
    <mergeCell ref="M8:M9"/>
    <mergeCell ref="N8:N9"/>
    <mergeCell ref="O8:O10"/>
    <mergeCell ref="L41:O41"/>
    <mergeCell ref="L42:O42"/>
    <mergeCell ref="H41:K41"/>
    <mergeCell ref="H42:K42"/>
    <mergeCell ref="K25:K29"/>
    <mergeCell ref="H39:K40"/>
    <mergeCell ref="H43:K43"/>
    <mergeCell ref="C2:AA3"/>
    <mergeCell ref="F5:G7"/>
    <mergeCell ref="E5:E10"/>
    <mergeCell ref="T8:T10"/>
    <mergeCell ref="U8:U9"/>
    <mergeCell ref="V8:V9"/>
    <mergeCell ref="W8:W10"/>
    <mergeCell ref="AA8:AA10"/>
    <mergeCell ref="P8:P10"/>
    <mergeCell ref="Q8:Q9"/>
    <mergeCell ref="R8:R9"/>
    <mergeCell ref="S8:S10"/>
    <mergeCell ref="H5:K7"/>
    <mergeCell ref="L5:O7"/>
    <mergeCell ref="P5:S7"/>
    <mergeCell ref="T5:W7"/>
    <mergeCell ref="P44:S44"/>
    <mergeCell ref="H44:K44"/>
    <mergeCell ref="P43:S43"/>
    <mergeCell ref="D5:D10"/>
    <mergeCell ref="C5:C10"/>
    <mergeCell ref="F8:F10"/>
    <mergeCell ref="G8:G10"/>
    <mergeCell ref="E39:G40"/>
    <mergeCell ref="E41:G41"/>
    <mergeCell ref="E42:G42"/>
    <mergeCell ref="E43:G43"/>
    <mergeCell ref="L39:O40"/>
    <mergeCell ref="P39:S40"/>
    <mergeCell ref="E44:G44"/>
    <mergeCell ref="P41:S41"/>
    <mergeCell ref="P42:S42"/>
    <mergeCell ref="E45:G45"/>
    <mergeCell ref="H45:K45"/>
    <mergeCell ref="L45:O45"/>
    <mergeCell ref="P45:S45"/>
    <mergeCell ref="W13:W15"/>
    <mergeCell ref="K13:K15"/>
    <mergeCell ref="O13:O15"/>
    <mergeCell ref="O25:O29"/>
    <mergeCell ref="S13:S15"/>
    <mergeCell ref="S25:S29"/>
    <mergeCell ref="W25:W29"/>
    <mergeCell ref="T45:W45"/>
    <mergeCell ref="T43:W43"/>
    <mergeCell ref="T44:W44"/>
    <mergeCell ref="L43:O43"/>
    <mergeCell ref="L44:O44"/>
    <mergeCell ref="X44:AA44"/>
    <mergeCell ref="X45:AA45"/>
    <mergeCell ref="AA13:AA15"/>
    <mergeCell ref="AA25:AA29"/>
    <mergeCell ref="X41:AA41"/>
    <mergeCell ref="X42:AA42"/>
    <mergeCell ref="X43:AA43"/>
  </mergeCells>
  <conditionalFormatting sqref="K13">
    <cfRule type="cellIs" dxfId="47" priority="27" operator="lessThan">
      <formula>-0.11</formula>
    </cfRule>
    <cfRule type="cellIs" dxfId="46" priority="28" operator="greaterThan">
      <formula>0.11</formula>
    </cfRule>
  </conditionalFormatting>
  <conditionalFormatting sqref="K17">
    <cfRule type="cellIs" dxfId="45" priority="25" operator="lessThan">
      <formula>-0.11</formula>
    </cfRule>
    <cfRule type="cellIs" dxfId="44" priority="26" operator="greaterThan">
      <formula>0.11</formula>
    </cfRule>
  </conditionalFormatting>
  <conditionalFormatting sqref="K23">
    <cfRule type="cellIs" dxfId="43" priority="121" operator="lessThan">
      <formula>-0.11</formula>
    </cfRule>
    <cfRule type="cellIs" dxfId="42" priority="122" operator="greaterThan">
      <formula>0.11</formula>
    </cfRule>
  </conditionalFormatting>
  <conditionalFormatting sqref="K25">
    <cfRule type="cellIs" dxfId="41" priority="23" operator="lessThan">
      <formula>-0.11</formula>
    </cfRule>
    <cfRule type="cellIs" dxfId="40" priority="24" operator="greaterThan">
      <formula>0.11</formula>
    </cfRule>
  </conditionalFormatting>
  <conditionalFormatting sqref="O11:O13">
    <cfRule type="cellIs" dxfId="39" priority="187" operator="lessThan">
      <formula>-0.11</formula>
    </cfRule>
  </conditionalFormatting>
  <conditionalFormatting sqref="O13">
    <cfRule type="cellIs" dxfId="38" priority="188" operator="greaterThan">
      <formula>0.11</formula>
    </cfRule>
  </conditionalFormatting>
  <conditionalFormatting sqref="O16:O25">
    <cfRule type="cellIs" dxfId="37" priority="13" operator="lessThan">
      <formula>-0.11</formula>
    </cfRule>
  </conditionalFormatting>
  <conditionalFormatting sqref="O17:O21">
    <cfRule type="cellIs" dxfId="36" priority="14" operator="greaterThan">
      <formula>0.11</formula>
    </cfRule>
  </conditionalFormatting>
  <conditionalFormatting sqref="O23">
    <cfRule type="cellIs" dxfId="35" priority="130" operator="greaterThan">
      <formula>0.11</formula>
    </cfRule>
  </conditionalFormatting>
  <conditionalFormatting sqref="O25">
    <cfRule type="cellIs" dxfId="34" priority="166" operator="greaterThan">
      <formula>0.11</formula>
    </cfRule>
  </conditionalFormatting>
  <conditionalFormatting sqref="O30:O33">
    <cfRule type="cellIs" dxfId="33" priority="31" operator="lessThan">
      <formula>-0.11</formula>
    </cfRule>
    <cfRule type="cellIs" dxfId="32" priority="32" operator="greaterThan">
      <formula>0.11</formula>
    </cfRule>
  </conditionalFormatting>
  <conditionalFormatting sqref="S13">
    <cfRule type="cellIs" dxfId="31" priority="70" operator="greaterThan">
      <formula>0.11</formula>
    </cfRule>
    <cfRule type="cellIs" dxfId="30" priority="69" operator="lessThan">
      <formula>-0.11</formula>
    </cfRule>
  </conditionalFormatting>
  <conditionalFormatting sqref="S17:S21">
    <cfRule type="cellIs" dxfId="29" priority="3" operator="lessThan">
      <formula>-0.11</formula>
    </cfRule>
    <cfRule type="cellIs" dxfId="28" priority="4" operator="greaterThan">
      <formula>0.11</formula>
    </cfRule>
  </conditionalFormatting>
  <conditionalFormatting sqref="S23">
    <cfRule type="cellIs" dxfId="27" priority="66" operator="greaterThan">
      <formula>0.11</formula>
    </cfRule>
    <cfRule type="cellIs" dxfId="26" priority="65" operator="lessThan">
      <formula>-0.11</formula>
    </cfRule>
  </conditionalFormatting>
  <conditionalFormatting sqref="S25">
    <cfRule type="cellIs" dxfId="25" priority="64" operator="greaterThan">
      <formula>0.11</formula>
    </cfRule>
    <cfRule type="cellIs" dxfId="24" priority="63" operator="lessThan">
      <formula>-0.11</formula>
    </cfRule>
  </conditionalFormatting>
  <conditionalFormatting sqref="S32">
    <cfRule type="cellIs" dxfId="23" priority="29" operator="lessThan">
      <formula>-0.11</formula>
    </cfRule>
    <cfRule type="cellIs" dxfId="22" priority="30" operator="greaterThan">
      <formula>0.11</formula>
    </cfRule>
  </conditionalFormatting>
  <conditionalFormatting sqref="W13">
    <cfRule type="cellIs" dxfId="21" priority="62" operator="greaterThan">
      <formula>0.11</formula>
    </cfRule>
    <cfRule type="cellIs" dxfId="20" priority="61" operator="lessThan">
      <formula>-0.11</formula>
    </cfRule>
  </conditionalFormatting>
  <conditionalFormatting sqref="W17">
    <cfRule type="cellIs" dxfId="19" priority="59" operator="lessThan">
      <formula>-0.11</formula>
    </cfRule>
    <cfRule type="cellIs" dxfId="18" priority="60" operator="greaterThan">
      <formula>0.11</formula>
    </cfRule>
  </conditionalFormatting>
  <conditionalFormatting sqref="W19">
    <cfRule type="cellIs" dxfId="17" priority="12" operator="greaterThan">
      <formula>0.11</formula>
    </cfRule>
    <cfRule type="cellIs" dxfId="16" priority="11" operator="lessThan">
      <formula>-0.11</formula>
    </cfRule>
  </conditionalFormatting>
  <conditionalFormatting sqref="W23">
    <cfRule type="cellIs" dxfId="15" priority="57" operator="lessThan">
      <formula>-0.11</formula>
    </cfRule>
    <cfRule type="cellIs" dxfId="14" priority="58" operator="greaterThan">
      <formula>0.11</formula>
    </cfRule>
  </conditionalFormatting>
  <conditionalFormatting sqref="W25">
    <cfRule type="cellIs" dxfId="13" priority="46" operator="greaterThan">
      <formula>0.11</formula>
    </cfRule>
    <cfRule type="cellIs" dxfId="12" priority="45" operator="lessThan">
      <formula>-0.11</formula>
    </cfRule>
  </conditionalFormatting>
  <conditionalFormatting sqref="AA13">
    <cfRule type="cellIs" dxfId="11" priority="10" operator="greaterThan">
      <formula>0.11</formula>
    </cfRule>
    <cfRule type="cellIs" dxfId="10" priority="9" operator="lessThan">
      <formula>-0.11</formula>
    </cfRule>
  </conditionalFormatting>
  <conditionalFormatting sqref="AA17">
    <cfRule type="cellIs" dxfId="9" priority="49" operator="lessThan">
      <formula>-0.11</formula>
    </cfRule>
    <cfRule type="cellIs" dxfId="8" priority="50" operator="greaterThan">
      <formula>0.11</formula>
    </cfRule>
  </conditionalFormatting>
  <conditionalFormatting sqref="AA19">
    <cfRule type="cellIs" dxfId="7" priority="1" operator="lessThan">
      <formula>-0.11</formula>
    </cfRule>
    <cfRule type="cellIs" dxfId="6" priority="2" operator="greaterThan">
      <formula>0.11</formula>
    </cfRule>
  </conditionalFormatting>
  <conditionalFormatting sqref="AA23">
    <cfRule type="cellIs" dxfId="5" priority="97" operator="lessThan">
      <formula>-0.11</formula>
    </cfRule>
    <cfRule type="cellIs" dxfId="4" priority="98" operator="greaterThan">
      <formula>0.11</formula>
    </cfRule>
  </conditionalFormatting>
  <conditionalFormatting sqref="AA25">
    <cfRule type="cellIs" dxfId="3" priority="47" operator="lessThan">
      <formula>-0.11</formula>
    </cfRule>
    <cfRule type="cellIs" dxfId="2" priority="48" operator="greaterThan">
      <formula>0.11</formula>
    </cfRule>
  </conditionalFormatting>
  <conditionalFormatting sqref="AA31">
    <cfRule type="cellIs" dxfId="1" priority="8" operator="greaterThan">
      <formula>0.11</formula>
    </cfRule>
    <cfRule type="cellIs" dxfId="0" priority="7" operator="lessThan">
      <formula>-0.11</formula>
    </cfRule>
  </conditionalFormatting>
  <printOptions horizontalCentered="1"/>
  <pageMargins left="0.19685039370078741" right="0.19685039370078741" top="0.39370078740157483" bottom="0.98425196850393704" header="0.39370078740157483" footer="0.39370078740157483"/>
  <pageSetup paperSize="8" scale="54" orientation="landscape" horizontalDpi="300" verticalDpi="1200" r:id="rId1"/>
  <headerFooter>
    <oddFooter>&amp;C&amp;"Arial,Normal"&amp;10&amp;P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219" ma:contentTypeDescription="Create a new document." ma:contentTypeScope="" ma:versionID="0e2d14382fe0646cc92a29f1743c6e49">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BCFDB5A-26ED-40B6-93E3-96222F8AE674}">
  <ds:schemaRefs>
    <ds:schemaRef ds:uri="http://schemas.microsoft.com/sharepoint/v3/contenttype/forms"/>
  </ds:schemaRefs>
</ds:datastoreItem>
</file>

<file path=customXml/itemProps2.xml><?xml version="1.0" encoding="utf-8"?>
<ds:datastoreItem xmlns:ds="http://schemas.openxmlformats.org/officeDocument/2006/customXml" ds:itemID="{70792D89-B501-487D-813F-B60A7522AA85}">
  <ds:schemaRefs>
    <ds:schemaRef ds:uri="http://purl.org/dc/elements/1.1/"/>
    <ds:schemaRef ds:uri="http://schemas.microsoft.com/office/2006/metadata/properties"/>
    <ds:schemaRef ds:uri="http://schemas.microsoft.com/office/2006/documentManagement/types"/>
    <ds:schemaRef ds:uri="267c4d04-9e80-4fa2-a816-72c2f787efb4"/>
    <ds:schemaRef ds:uri="http://schemas.microsoft.com/office/infopath/2007/PartnerControls"/>
    <ds:schemaRef ds:uri="http://purl.org/dc/dcmitype/"/>
    <ds:schemaRef ds:uri="http://purl.org/dc/terms/"/>
    <ds:schemaRef ds:uri="http://schemas.openxmlformats.org/package/2006/metadata/core-properties"/>
    <ds:schemaRef ds:uri="bf002415-66b4-49b9-a1c9-362206eb161a"/>
    <ds:schemaRef ds:uri="http://www.w3.org/XML/1998/namespace"/>
  </ds:schemaRefs>
</ds:datastoreItem>
</file>

<file path=customXml/itemProps3.xml><?xml version="1.0" encoding="utf-8"?>
<ds:datastoreItem xmlns:ds="http://schemas.openxmlformats.org/officeDocument/2006/customXml" ds:itemID="{5A7F26AA-7DE0-4346-8829-9C68643FA0A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vt:lpstr>
      <vt:lpstr>Cuadro!Área_de_impresión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Maggaly Lianita Ruiz Panduro</cp:lastModifiedBy>
  <cp:lastPrinted>2024-06-13T17:36:50Z</cp:lastPrinted>
  <dcterms:created xsi:type="dcterms:W3CDTF">2020-10-15T22:29:20Z</dcterms:created>
  <dcterms:modified xsi:type="dcterms:W3CDTF">2024-07-03T20:25:22Z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ies>
</file>