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4893EEE1-BF6F-4170-A014-A9DD01B0E5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TALLADO" sheetId="2" r:id="rId1"/>
    <sheet name="costo personal" sheetId="1" r:id="rId2"/>
    <sheet name="gg" sheetId="3" r:id="rId3"/>
    <sheet name="otros costo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" i="2" l="1"/>
  <c r="L20" i="2" s="1"/>
  <c r="I10" i="1"/>
  <c r="D9" i="3" l="1"/>
  <c r="D4" i="3" l="1"/>
  <c r="I12" i="1"/>
  <c r="C12" i="1"/>
  <c r="D6" i="3" l="1"/>
  <c r="L3" i="4"/>
  <c r="L4" i="4" s="1"/>
  <c r="I17" i="4"/>
  <c r="L17" i="4" s="1"/>
  <c r="I16" i="4"/>
  <c r="L16" i="4" s="1"/>
  <c r="L9" i="4"/>
  <c r="L10" i="4" s="1"/>
  <c r="K22" i="2" s="1"/>
  <c r="F21" i="4"/>
  <c r="F20" i="4"/>
  <c r="F19" i="4"/>
  <c r="F18" i="4"/>
  <c r="F17" i="4"/>
  <c r="F16" i="4"/>
  <c r="F10" i="4"/>
  <c r="F9" i="4"/>
  <c r="F7" i="4"/>
  <c r="F6" i="4"/>
  <c r="F5" i="4"/>
  <c r="F4" i="4"/>
  <c r="F3" i="4"/>
  <c r="D7" i="3"/>
  <c r="D5" i="3"/>
  <c r="L32" i="2" l="1"/>
  <c r="F11" i="4"/>
  <c r="K19" i="2" s="1"/>
  <c r="F22" i="4"/>
  <c r="K21" i="2" s="1"/>
  <c r="L18" i="4"/>
  <c r="K24" i="2" s="1"/>
  <c r="I22" i="1" l="1"/>
  <c r="I14" i="1"/>
  <c r="I11" i="1"/>
  <c r="I9" i="1"/>
  <c r="I21" i="1" s="1"/>
  <c r="L30" i="2"/>
  <c r="L29" i="2"/>
  <c r="L28" i="2"/>
  <c r="L27" i="2"/>
  <c r="L26" i="2"/>
  <c r="I13" i="1" l="1"/>
  <c r="I15" i="1" s="1"/>
  <c r="I18" i="1" s="1"/>
  <c r="C14" i="1"/>
  <c r="C11" i="1"/>
  <c r="C10" i="1"/>
  <c r="C9" i="1"/>
  <c r="I16" i="1" l="1"/>
  <c r="I17" i="1"/>
  <c r="C22" i="1"/>
  <c r="C13" i="1"/>
  <c r="C15" i="1" s="1"/>
  <c r="C21" i="1"/>
  <c r="I19" i="1" l="1"/>
  <c r="I23" i="1" s="1"/>
  <c r="C16" i="1"/>
  <c r="C18" i="1"/>
  <c r="C17" i="1"/>
  <c r="I24" i="1" l="1"/>
  <c r="C19" i="1"/>
  <c r="C23" i="1" s="1"/>
  <c r="C24" i="1" l="1"/>
  <c r="I26" i="1"/>
  <c r="I27" i="1" s="1"/>
  <c r="K17" i="2" s="1"/>
  <c r="L17" i="2" s="1"/>
  <c r="C26" i="1"/>
  <c r="C27" i="1" s="1"/>
  <c r="K16" i="2" s="1"/>
  <c r="L16" i="2" s="1"/>
  <c r="L22" i="2" l="1"/>
  <c r="L24" i="2" l="1"/>
  <c r="L19" i="2"/>
  <c r="L21" i="2"/>
  <c r="L31" i="2" l="1"/>
  <c r="L33" i="2" s="1"/>
  <c r="L34" i="2" l="1"/>
  <c r="L35" i="2" s="1"/>
  <c r="L36" i="2" s="1"/>
</calcChain>
</file>

<file path=xl/sharedStrings.xml><?xml version="1.0" encoding="utf-8"?>
<sst xmlns="http://schemas.openxmlformats.org/spreadsheetml/2006/main" count="192" uniqueCount="121">
  <si>
    <t>"SERVICIO DE VIGILANCIA Y SEGURIDAD PARA UNIDAD TERRITORIAL CHIMBOTE"</t>
  </si>
  <si>
    <t>(En Soles)</t>
  </si>
  <si>
    <t>Descripción</t>
  </si>
  <si>
    <t>Remuneración</t>
  </si>
  <si>
    <t>Remuneración Mínima Mensual (RMM)</t>
  </si>
  <si>
    <t>Asignación Familiar (10%  RMV) o Bonificación</t>
  </si>
  <si>
    <t>* Bonificación Nocturna de RMM</t>
  </si>
  <si>
    <t>* Horas Extras (18.00 A  20.00 Horas)</t>
  </si>
  <si>
    <t>* Horas Extras (20.00 A  22.00 Horas)</t>
  </si>
  <si>
    <t>Sub total de Remuneración</t>
  </si>
  <si>
    <t>Feriados no laborables(D.Ley No. 713)</t>
  </si>
  <si>
    <t>A. Remuneración Total</t>
  </si>
  <si>
    <t>D. CTS de  ( A)</t>
  </si>
  <si>
    <t>Total a pagar al personal</t>
  </si>
  <si>
    <t>Aportes de la empresa (Leyes Sociales)</t>
  </si>
  <si>
    <t>Aportes ESSALUD   de (A+B)</t>
  </si>
  <si>
    <t>S.C.T.R. de (A+B)</t>
  </si>
  <si>
    <t>Costo Total de personal</t>
  </si>
  <si>
    <t>Descansero</t>
  </si>
  <si>
    <t>SUB TOTAL COSTO POR PUESTO</t>
  </si>
  <si>
    <t>Monto Total antes de IGV</t>
  </si>
  <si>
    <r>
      <rPr>
        <sz val="7.5"/>
        <rFont val="Arial"/>
        <family val="2"/>
      </rPr>
      <t>B. Vacaciones de (A)   (Corresponde 1 mes al año = 1/12 -
8.33% )</t>
    </r>
  </si>
  <si>
    <r>
      <rPr>
        <sz val="7.5"/>
        <rFont val="Arial"/>
        <family val="2"/>
      </rPr>
      <t>C. Gratificaciones de (A) (En Julio - Diciembre, 1 vez por
semestre = 1/6 = 16.67% )</t>
    </r>
  </si>
  <si>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</si>
  <si>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</si>
  <si>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</si>
  <si>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</si>
  <si>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</si>
  <si>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</si>
  <si>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</si>
  <si>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</si>
  <si>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</si>
  <si>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</si>
  <si>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</si>
  <si>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</si>
  <si>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</si>
  <si>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</si>
  <si>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</si>
  <si>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</si>
  <si>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</si>
  <si>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SERVICIO DE VIGILANCIA</t>
  </si>
  <si>
    <t xml:space="preserve">Personal </t>
  </si>
  <si>
    <t>mes</t>
  </si>
  <si>
    <t xml:space="preserve">Agente con Armas </t>
  </si>
  <si>
    <t>Agente  sin Armas</t>
  </si>
  <si>
    <t xml:space="preserve">Recursos y Equipos </t>
  </si>
  <si>
    <t>glb</t>
  </si>
  <si>
    <t xml:space="preserve">Materiales, Herramienta de campo </t>
  </si>
  <si>
    <t xml:space="preserve">Equipos informaticos, GPS, impresiones </t>
  </si>
  <si>
    <t>Epps y Señaletica</t>
  </si>
  <si>
    <t xml:space="preserve">Uniformes </t>
  </si>
  <si>
    <t xml:space="preserve">Alimentacion </t>
  </si>
  <si>
    <t xml:space="preserve">Alimentacion del personal </t>
  </si>
  <si>
    <t xml:space="preserve">Seguros </t>
  </si>
  <si>
    <t>Póliza SCTR Salud</t>
  </si>
  <si>
    <t>Póliza SCTR Pensión</t>
  </si>
  <si>
    <t xml:space="preserve">Vida Ley </t>
  </si>
  <si>
    <t>Seguro de resonsabilida Civil</t>
  </si>
  <si>
    <t>Poliza de Deshonestidad</t>
  </si>
  <si>
    <t>COSTO DIRECTO</t>
  </si>
  <si>
    <t>GLB</t>
  </si>
  <si>
    <t>GASTOS GENERALES</t>
  </si>
  <si>
    <t>UTILIDADES</t>
  </si>
  <si>
    <t>SUB TOTAL</t>
  </si>
  <si>
    <t>IGV</t>
  </si>
  <si>
    <t>IMPORTE TOTAL</t>
  </si>
  <si>
    <t>CONDICIONES GENERALES:</t>
  </si>
  <si>
    <t>SOLICITADO</t>
  </si>
  <si>
    <t>OFERTADO</t>
  </si>
  <si>
    <t>FORMA DE PAGO</t>
  </si>
  <si>
    <t>VALORIZACION MENSUAL A 30 DÍAS</t>
  </si>
  <si>
    <t>MONEDA</t>
  </si>
  <si>
    <t>SOLES</t>
  </si>
  <si>
    <t xml:space="preserve">TIEMPO DE SERVICIO </t>
  </si>
  <si>
    <t>7 MESES</t>
  </si>
  <si>
    <t>ANTICIPO</t>
  </si>
  <si>
    <t>NO</t>
  </si>
  <si>
    <t>CARTA FIANZA DE FIEL CUMPLIMIENTO (10%)</t>
  </si>
  <si>
    <t>SI</t>
  </si>
  <si>
    <t>RETENCION POR GARANTIA DEL 5%</t>
  </si>
  <si>
    <t>FECHA DE INICIO</t>
  </si>
  <si>
    <t>MODALIDAD DE CONTRATACION</t>
  </si>
  <si>
    <t>PRECIOS UNITARIOS</t>
  </si>
  <si>
    <t xml:space="preserve">TIPO DE CONTRATO </t>
  </si>
  <si>
    <t>CONTRATO PRESTACIÓN DE SERVICIOS</t>
  </si>
  <si>
    <t>ESTRUCTURA DE COSTOS (Con arma)</t>
  </si>
  <si>
    <t>ESTRUCTURA DE COSTOS (Sin arma)</t>
  </si>
  <si>
    <t>Plazo (mes)</t>
  </si>
  <si>
    <t>P. U. (S/)</t>
  </si>
  <si>
    <t>Total  (S/)</t>
  </si>
  <si>
    <t>Administrativos</t>
  </si>
  <si>
    <t>Exámen médico</t>
  </si>
  <si>
    <t>Insumo</t>
  </si>
  <si>
    <t>cantidad</t>
  </si>
  <si>
    <t>Detector de metales (Garret).</t>
  </si>
  <si>
    <t>Linterna de mano</t>
  </si>
  <si>
    <t>Binoculares de largo alcance</t>
  </si>
  <si>
    <t>Silbato</t>
  </si>
  <si>
    <t>Celular móvil con cámara y acceso a internet</t>
  </si>
  <si>
    <t>Cuaderno de ocurrencias diarias</t>
  </si>
  <si>
    <t>Mobiliario, útiles de escritorio, etc.</t>
  </si>
  <si>
    <t>Botas de seguridad</t>
  </si>
  <si>
    <t>Casco</t>
  </si>
  <si>
    <t>Tapanuca</t>
  </si>
  <si>
    <t>Barbiquejo</t>
  </si>
  <si>
    <t>Lentes</t>
  </si>
  <si>
    <t>Tapón auditivo</t>
  </si>
  <si>
    <t>Menú</t>
  </si>
  <si>
    <t>Cena</t>
  </si>
  <si>
    <t>Descripcion</t>
  </si>
  <si>
    <t>12hrs Noche o dia /  L-D</t>
  </si>
  <si>
    <t>Gastos operativos(equipamiento)</t>
  </si>
  <si>
    <t>Supervision</t>
  </si>
  <si>
    <t>p.u cotizado</t>
  </si>
  <si>
    <t>agentes</t>
  </si>
  <si>
    <t>4 camaras</t>
  </si>
  <si>
    <t>total</t>
  </si>
  <si>
    <t>Uniforme</t>
  </si>
  <si>
    <t>EMPRESA DE VIGILANCIA Y RESGUARDO PROFESIONAL SA</t>
  </si>
  <si>
    <t>URB. ZONA ESTE CALLE SAN MARTIN MZ. 15 LT. 16 - CASMA - ANCASH</t>
  </si>
  <si>
    <t>Carta 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</si>
</sst>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[$S/-280A]\ * #,##0.00_-;\-[$S/-280A]\ * #,##0.00_-;_-[$S/-280A]\ * &quot;-&quot;??_-;_-@_-"/>
    <numFmt numFmtId="165" formatCode="0.00000%"/>
    <numFmt numFmtId="166" formatCode="&quot;S.&quot;\ #,##0.00"/>
    <numFmt numFmtId="167" formatCode="&quot;S/&quot;\ #,##0.00"/>
    <numFmt numFmtId="168" formatCode="0.0"/>
  </numFmts>
  <fonts count="58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b/>
      <sz val="10"/>
      <name val="Arial"/>
      <family val="2"/>
    </font>
    <font>
      <i/>
      <sz val="9"/>
      <color rgb="FFFFFFFF"/>
      <name val="Tw Cen MT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1.5"/>
      <name val="Arial"/>
      <family val="2"/>
    </font>
    <font>
      <b/>
      <sz val="9.5"/>
      <name val="Arial"/>
      <family val="2"/>
    </font>
    <font>
      <b/>
      <sz val="7"/>
      <name val="Arial"/>
      <family val="2"/>
    </font>
    <font>
      <b/>
      <sz val="6.5"/>
      <name val="Arial"/>
      <family val="2"/>
    </font>
    <font>
      <b/>
      <sz val="7.5"/>
      <name val="Arial"/>
      <family val="2"/>
    </font>
    <font>
      <sz val="7.5"/>
      <name val="Arial"/>
      <family val="2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3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6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0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sz val="1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b/>
      <u/>
      <sz val="14"/>
      <color theme="0"/>
      <name val="Arial"/>
      <family val="2"/>
    </font>
    <font>
      <sz val="16"/>
      <name val="Calibri"/>
      <family val="2"/>
      <scheme val="minor"/>
    </font>
    <font>
      <sz val="8"/>
      <color indexed="56"/>
      <name val="Arial Narrow"/>
      <family val="2"/>
    </font>
    <font>
      <sz val="10"/>
      <name val="Arial Narrow"/>
      <family val="2"/>
    </font>
    <font>
      <sz val="10"/>
      <name val="Helv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00A896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29327B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4" fillId="0" borderId="0"/>
    <xf numFmtId="0" fontId="23" fillId="0" borderId="0" applyNumberFormat="0" applyFill="0" applyBorder="0" applyAlignment="0" applyProtection="0"/>
  </cellStyleXfs>
  <cellXfs count="21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43" fontId="6" fillId="3" borderId="4" xfId="1" applyFont="1" applyFill="1" applyBorder="1" applyAlignment="1">
      <alignment horizontal="left" vertical="center" wrapText="1"/>
    </xf>
    <xf numFmtId="164" fontId="6" fillId="3" borderId="7" xfId="1" applyNumberFormat="1" applyFont="1" applyFill="1" applyBorder="1" applyAlignment="1">
      <alignment horizontal="left" vertical="center" wrapText="1"/>
    </xf>
    <xf numFmtId="43" fontId="6" fillId="0" borderId="4" xfId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164" fontId="4" fillId="3" borderId="6" xfId="1" applyNumberFormat="1" applyFont="1" applyFill="1" applyBorder="1" applyAlignment="1">
      <alignment horizontal="left" vertical="center" wrapText="1"/>
    </xf>
    <xf numFmtId="164" fontId="4" fillId="0" borderId="8" xfId="1" applyNumberFormat="1" applyFont="1" applyFill="1" applyBorder="1" applyAlignment="1">
      <alignment horizontal="left" vertical="center" wrapText="1"/>
    </xf>
    <xf numFmtId="164" fontId="4" fillId="0" borderId="4" xfId="1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left" vertical="center" wrapText="1"/>
    </xf>
    <xf numFmtId="43" fontId="4" fillId="0" borderId="4" xfId="1" applyFont="1" applyFill="1" applyBorder="1" applyAlignment="1">
      <alignment horizontal="left" vertical="center" wrapText="1"/>
    </xf>
    <xf numFmtId="164" fontId="2" fillId="0" borderId="4" xfId="1" applyNumberFormat="1" applyFont="1" applyFill="1" applyBorder="1" applyAlignment="1">
      <alignment horizontal="left" vertical="center" wrapText="1"/>
    </xf>
    <xf numFmtId="43" fontId="6" fillId="3" borderId="5" xfId="1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/>
    </xf>
    <xf numFmtId="0" fontId="0" fillId="0" borderId="0" xfId="0"/>
    <xf numFmtId="0" fontId="4" fillId="0" borderId="26" xfId="4" applyBorder="1"/>
    <xf numFmtId="0" fontId="4" fillId="0" borderId="28" xfId="4" applyBorder="1"/>
    <xf numFmtId="0" fontId="21" fillId="0" borderId="0" xfId="4" applyFont="1"/>
    <xf numFmtId="0" fontId="22" fillId="0" borderId="0" xfId="4" applyFont="1" applyAlignment="1">
      <alignment horizontal="left"/>
    </xf>
    <xf numFmtId="0" fontId="22" fillId="0" borderId="29" xfId="4" applyFont="1" applyBorder="1" applyAlignment="1">
      <alignment horizontal="left"/>
    </xf>
    <xf numFmtId="0" fontId="22" fillId="0" borderId="0" xfId="4" applyFont="1" applyAlignment="1">
      <alignment horizontal="center" vertical="center"/>
    </xf>
    <xf numFmtId="0" fontId="22" fillId="0" borderId="29" xfId="4" applyFont="1" applyBorder="1" applyAlignment="1">
      <alignment horizontal="center" vertical="center"/>
    </xf>
    <xf numFmtId="0" fontId="23" fillId="0" borderId="16" xfId="5" applyFill="1" applyBorder="1" applyAlignment="1">
      <alignment horizontal="left"/>
    </xf>
    <xf numFmtId="0" fontId="4" fillId="0" borderId="0" xfId="4"/>
    <xf numFmtId="14" fontId="2" fillId="0" borderId="25" xfId="4" applyNumberFormat="1" applyFont="1" applyBorder="1" applyAlignment="1">
      <alignment wrapText="1"/>
    </xf>
    <xf numFmtId="14" fontId="24" fillId="0" borderId="29" xfId="5" applyNumberFormat="1" applyFont="1" applyFill="1" applyBorder="1" applyAlignment="1">
      <alignment horizontal="center" vertical="center"/>
    </xf>
    <xf numFmtId="0" fontId="25" fillId="5" borderId="11" xfId="4" applyFont="1" applyFill="1" applyBorder="1" applyAlignment="1">
      <alignment horizontal="center" vertical="center"/>
    </xf>
    <xf numFmtId="0" fontId="25" fillId="5" borderId="31" xfId="4" applyFont="1" applyFill="1" applyBorder="1" applyAlignment="1">
      <alignment horizontal="center" vertical="center" wrapText="1"/>
    </xf>
    <xf numFmtId="0" fontId="27" fillId="5" borderId="31" xfId="4" applyFont="1" applyFill="1" applyBorder="1" applyAlignment="1">
      <alignment horizontal="centerContinuous" vertical="center" wrapText="1"/>
    </xf>
    <xf numFmtId="0" fontId="27" fillId="5" borderId="15" xfId="4" applyFont="1" applyFill="1" applyBorder="1" applyAlignment="1">
      <alignment horizontal="centerContinuous" vertical="center"/>
    </xf>
    <xf numFmtId="0" fontId="29" fillId="7" borderId="35" xfId="0" applyFont="1" applyFill="1" applyBorder="1" applyAlignment="1">
      <alignment horizontal="center" vertical="center"/>
    </xf>
    <xf numFmtId="0" fontId="30" fillId="7" borderId="36" xfId="0" applyFont="1" applyFill="1" applyBorder="1" applyAlignment="1">
      <alignment horizontal="center" vertical="center" wrapText="1"/>
    </xf>
    <xf numFmtId="49" fontId="29" fillId="7" borderId="36" xfId="0" applyNumberFormat="1" applyFont="1" applyFill="1" applyBorder="1" applyAlignment="1">
      <alignment vertical="center" wrapText="1"/>
    </xf>
    <xf numFmtId="4" fontId="31" fillId="7" borderId="36" xfId="4" applyNumberFormat="1" applyFont="1" applyFill="1" applyBorder="1" applyAlignment="1">
      <alignment vertical="center" wrapText="1"/>
    </xf>
    <xf numFmtId="0" fontId="32" fillId="0" borderId="37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4" fontId="19" fillId="0" borderId="9" xfId="4" applyNumberFormat="1" applyFont="1" applyBorder="1" applyAlignment="1">
      <alignment vertical="center" wrapText="1"/>
    </xf>
    <xf numFmtId="4" fontId="19" fillId="0" borderId="39" xfId="4" applyNumberFormat="1" applyFont="1" applyBorder="1" applyAlignment="1">
      <alignment vertical="center" wrapText="1"/>
    </xf>
    <xf numFmtId="3" fontId="30" fillId="7" borderId="36" xfId="0" applyNumberFormat="1" applyFont="1" applyFill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/>
    </xf>
    <xf numFmtId="0" fontId="32" fillId="0" borderId="45" xfId="0" applyFont="1" applyBorder="1" applyAlignment="1">
      <alignment horizontal="center" vertical="center"/>
    </xf>
    <xf numFmtId="0" fontId="33" fillId="0" borderId="46" xfId="0" applyFont="1" applyBorder="1" applyAlignment="1">
      <alignment horizontal="center" vertical="center" wrapText="1"/>
    </xf>
    <xf numFmtId="0" fontId="33" fillId="0" borderId="47" xfId="0" applyFont="1" applyBorder="1" applyAlignment="1">
      <alignment horizontal="center" vertical="center" wrapText="1"/>
    </xf>
    <xf numFmtId="4" fontId="19" fillId="0" borderId="50" xfId="4" applyNumberFormat="1" applyFont="1" applyBorder="1" applyAlignment="1">
      <alignment vertical="center" wrapText="1"/>
    </xf>
    <xf numFmtId="4" fontId="19" fillId="0" borderId="51" xfId="4" applyNumberFormat="1" applyFont="1" applyBorder="1" applyAlignment="1">
      <alignment vertical="center" wrapText="1"/>
    </xf>
    <xf numFmtId="9" fontId="39" fillId="0" borderId="48" xfId="3" applyFont="1" applyBorder="1" applyAlignment="1">
      <alignment vertical="center" wrapText="1"/>
    </xf>
    <xf numFmtId="4" fontId="40" fillId="0" borderId="53" xfId="4" applyNumberFormat="1" applyFont="1" applyBorder="1" applyAlignment="1">
      <alignment vertical="center" wrapText="1"/>
    </xf>
    <xf numFmtId="0" fontId="41" fillId="0" borderId="11" xfId="4" applyFont="1" applyBorder="1" applyAlignment="1">
      <alignment horizontal="center"/>
    </xf>
    <xf numFmtId="0" fontId="41" fillId="0" borderId="12" xfId="4" applyFont="1" applyBorder="1" applyAlignment="1">
      <alignment horizontal="centerContinuous"/>
    </xf>
    <xf numFmtId="0" fontId="35" fillId="0" borderId="0" xfId="0" applyFont="1"/>
    <xf numFmtId="0" fontId="35" fillId="0" borderId="12" xfId="0" applyFont="1" applyBorder="1"/>
    <xf numFmtId="0" fontId="41" fillId="0" borderId="12" xfId="4" applyFont="1" applyBorder="1" applyAlignment="1">
      <alignment horizontal="center"/>
    </xf>
    <xf numFmtId="0" fontId="41" fillId="0" borderId="14" xfId="4" applyFont="1" applyBorder="1" applyAlignment="1">
      <alignment horizontal="center"/>
    </xf>
    <xf numFmtId="0" fontId="4" fillId="0" borderId="18" xfId="4" applyBorder="1"/>
    <xf numFmtId="0" fontId="43" fillId="0" borderId="0" xfId="4" applyFont="1"/>
    <xf numFmtId="0" fontId="44" fillId="0" borderId="0" xfId="4" applyFont="1"/>
    <xf numFmtId="0" fontId="42" fillId="0" borderId="0" xfId="4" applyFont="1" applyAlignment="1">
      <alignment vertical="center"/>
    </xf>
    <xf numFmtId="0" fontId="45" fillId="0" borderId="0" xfId="4" applyFont="1" applyAlignment="1">
      <alignment vertical="center"/>
    </xf>
    <xf numFmtId="0" fontId="45" fillId="0" borderId="18" xfId="4" applyFont="1" applyBorder="1" applyAlignment="1">
      <alignment vertical="center"/>
    </xf>
    <xf numFmtId="0" fontId="46" fillId="0" borderId="41" xfId="4" applyFont="1" applyBorder="1" applyAlignment="1">
      <alignment horizontal="center" vertical="center"/>
    </xf>
    <xf numFmtId="0" fontId="21" fillId="0" borderId="0" xfId="4" applyFont="1" applyAlignment="1">
      <alignment vertical="center"/>
    </xf>
    <xf numFmtId="0" fontId="21" fillId="0" borderId="18" xfId="4" applyFont="1" applyBorder="1" applyAlignment="1">
      <alignment vertical="center"/>
    </xf>
    <xf numFmtId="9" fontId="46" fillId="0" borderId="57" xfId="4" applyNumberFormat="1" applyFont="1" applyBorder="1" applyAlignment="1">
      <alignment horizontal="center" vertical="center"/>
    </xf>
    <xf numFmtId="0" fontId="46" fillId="0" borderId="57" xfId="4" applyFont="1" applyBorder="1" applyAlignment="1">
      <alignment horizontal="center" vertical="center"/>
    </xf>
    <xf numFmtId="0" fontId="4" fillId="0" borderId="24" xfId="4" applyBorder="1"/>
    <xf numFmtId="0" fontId="41" fillId="0" borderId="25" xfId="4" applyFont="1" applyBorder="1" applyAlignment="1">
      <alignment horizontal="left"/>
    </xf>
    <xf numFmtId="0" fontId="4" fillId="0" borderId="25" xfId="4" applyBorder="1"/>
    <xf numFmtId="0" fontId="4" fillId="0" borderId="25" xfId="4" applyBorder="1" applyAlignment="1">
      <alignment horizontal="left"/>
    </xf>
    <xf numFmtId="0" fontId="4" fillId="0" borderId="27" xfId="4" applyBorder="1"/>
    <xf numFmtId="0" fontId="47" fillId="0" borderId="0" xfId="4" applyFont="1"/>
    <xf numFmtId="0" fontId="48" fillId="0" borderId="0" xfId="4" applyFont="1"/>
    <xf numFmtId="0" fontId="49" fillId="0" borderId="0" xfId="4" applyFont="1"/>
    <xf numFmtId="0" fontId="0" fillId="0" borderId="0" xfId="0" applyAlignment="1">
      <alignment vertical="center" wrapText="1"/>
    </xf>
    <xf numFmtId="0" fontId="50" fillId="0" borderId="0" xfId="0" applyFont="1"/>
    <xf numFmtId="165" fontId="52" fillId="0" borderId="0" xfId="0" applyNumberFormat="1" applyFont="1" applyAlignment="1">
      <alignment vertical="center"/>
    </xf>
    <xf numFmtId="0" fontId="52" fillId="0" borderId="0" xfId="0" applyFont="1" applyAlignment="1">
      <alignment vertical="center"/>
    </xf>
    <xf numFmtId="0" fontId="53" fillId="0" borderId="0" xfId="0" applyFont="1"/>
    <xf numFmtId="0" fontId="53" fillId="0" borderId="0" xfId="0" applyFont="1" applyAlignment="1">
      <alignment vertical="center"/>
    </xf>
    <xf numFmtId="43" fontId="53" fillId="0" borderId="0" xfId="1" applyFont="1" applyFill="1" applyAlignment="1">
      <alignment vertical="center"/>
    </xf>
    <xf numFmtId="166" fontId="52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7" fillId="0" borderId="0" xfId="0" applyFont="1"/>
    <xf numFmtId="0" fontId="51" fillId="0" borderId="0" xfId="0" applyFont="1" applyAlignment="1">
      <alignment horizontal="left" vertical="center"/>
    </xf>
    <xf numFmtId="0" fontId="53" fillId="0" borderId="0" xfId="0" applyFont="1" applyAlignment="1">
      <alignment horizontal="left"/>
    </xf>
    <xf numFmtId="0" fontId="54" fillId="0" borderId="6" xfId="0" applyFont="1" applyBorder="1" applyAlignment="1">
      <alignment horizontal="center" vertical="center"/>
    </xf>
    <xf numFmtId="164" fontId="54" fillId="0" borderId="6" xfId="0" applyNumberFormat="1" applyFont="1" applyBorder="1" applyAlignment="1">
      <alignment horizontal="center" vertical="center"/>
    </xf>
    <xf numFmtId="164" fontId="53" fillId="0" borderId="6" xfId="0" applyNumberFormat="1" applyFont="1" applyBorder="1" applyAlignment="1">
      <alignment horizontal="right" vertical="center"/>
    </xf>
    <xf numFmtId="0" fontId="54" fillId="0" borderId="0" xfId="0" applyFont="1" applyAlignment="1">
      <alignment horizontal="right" vertical="center"/>
    </xf>
    <xf numFmtId="0" fontId="54" fillId="0" borderId="0" xfId="0" applyFont="1" applyAlignment="1">
      <alignment horizontal="center" vertical="center"/>
    </xf>
    <xf numFmtId="4" fontId="53" fillId="0" borderId="0" xfId="0" applyNumberFormat="1" applyFont="1" applyAlignment="1">
      <alignment horizontal="right" vertical="center"/>
    </xf>
    <xf numFmtId="0" fontId="52" fillId="0" borderId="0" xfId="0" applyFont="1" applyAlignment="1">
      <alignment horizontal="left" vertical="center" wrapText="1"/>
    </xf>
    <xf numFmtId="164" fontId="52" fillId="0" borderId="6" xfId="0" applyNumberFormat="1" applyFont="1" applyBorder="1" applyAlignment="1">
      <alignment horizontal="right" vertical="center"/>
    </xf>
    <xf numFmtId="0" fontId="51" fillId="0" borderId="0" xfId="0" applyFont="1" applyAlignment="1">
      <alignment horizontal="center" vertical="center"/>
    </xf>
    <xf numFmtId="4" fontId="52" fillId="0" borderId="0" xfId="0" applyNumberFormat="1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4" fontId="56" fillId="0" borderId="0" xfId="0" applyNumberFormat="1" applyFont="1" applyAlignment="1">
      <alignment horizontal="center" vertical="center"/>
    </xf>
    <xf numFmtId="0" fontId="56" fillId="0" borderId="0" xfId="0" quotePrefix="1" applyFont="1" applyAlignment="1">
      <alignment horizontal="center" vertical="center" wrapText="1"/>
    </xf>
    <xf numFmtId="0" fontId="54" fillId="0" borderId="9" xfId="0" applyFont="1" applyBorder="1" applyAlignment="1">
      <alignment horizontal="right" vertical="center"/>
    </xf>
    <xf numFmtId="167" fontId="0" fillId="0" borderId="0" xfId="0" applyNumberFormat="1"/>
    <xf numFmtId="167" fontId="14" fillId="0" borderId="0" xfId="1" applyNumberFormat="1" applyFont="1" applyFill="1"/>
    <xf numFmtId="167" fontId="0" fillId="0" borderId="0" xfId="1" applyNumberFormat="1" applyFont="1" applyFill="1" applyAlignment="1"/>
    <xf numFmtId="167" fontId="0" fillId="0" borderId="0" xfId="1" applyNumberFormat="1" applyFont="1" applyFill="1"/>
    <xf numFmtId="0" fontId="14" fillId="0" borderId="6" xfId="0" applyFont="1" applyBorder="1"/>
    <xf numFmtId="167" fontId="14" fillId="0" borderId="6" xfId="1" applyNumberFormat="1" applyFont="1" applyFill="1" applyBorder="1"/>
    <xf numFmtId="0" fontId="0" fillId="0" borderId="6" xfId="0" applyBorder="1"/>
    <xf numFmtId="167" fontId="0" fillId="0" borderId="6" xfId="1" applyNumberFormat="1" applyFont="1" applyFill="1" applyBorder="1" applyAlignment="1"/>
    <xf numFmtId="167" fontId="0" fillId="0" borderId="9" xfId="1" applyNumberFormat="1" applyFont="1" applyFill="1" applyBorder="1" applyAlignment="1"/>
    <xf numFmtId="167" fontId="14" fillId="0" borderId="6" xfId="2" applyNumberFormat="1" applyFont="1" applyFill="1" applyBorder="1"/>
    <xf numFmtId="168" fontId="0" fillId="0" borderId="6" xfId="0" applyNumberFormat="1" applyBorder="1"/>
    <xf numFmtId="4" fontId="0" fillId="0" borderId="0" xfId="0" applyNumberFormat="1"/>
    <xf numFmtId="0" fontId="5" fillId="0" borderId="6" xfId="0" applyFont="1" applyBorder="1"/>
    <xf numFmtId="0" fontId="46" fillId="8" borderId="6" xfId="4" applyFont="1" applyFill="1" applyBorder="1" applyAlignment="1">
      <alignment horizontal="left" vertical="center"/>
    </xf>
    <xf numFmtId="0" fontId="46" fillId="0" borderId="6" xfId="4" applyFont="1" applyBorder="1" applyAlignment="1">
      <alignment horizontal="center" vertical="center"/>
    </xf>
    <xf numFmtId="0" fontId="46" fillId="0" borderId="41" xfId="4" applyFont="1" applyBorder="1" applyAlignment="1">
      <alignment horizontal="center" vertical="center"/>
    </xf>
    <xf numFmtId="9" fontId="46" fillId="0" borderId="41" xfId="4" applyNumberFormat="1" applyFont="1" applyBorder="1" applyAlignment="1">
      <alignment horizontal="center" vertical="center"/>
    </xf>
    <xf numFmtId="14" fontId="46" fillId="0" borderId="57" xfId="4" applyNumberFormat="1" applyFont="1" applyBorder="1" applyAlignment="1">
      <alignment horizontal="center" vertical="center"/>
    </xf>
    <xf numFmtId="0" fontId="46" fillId="0" borderId="57" xfId="4" applyFont="1" applyBorder="1" applyAlignment="1">
      <alignment horizontal="center" vertical="center"/>
    </xf>
    <xf numFmtId="0" fontId="46" fillId="0" borderId="6" xfId="4" applyFont="1" applyBorder="1" applyAlignment="1">
      <alignment vertical="center"/>
    </xf>
    <xf numFmtId="0" fontId="46" fillId="0" borderId="9" xfId="4" applyFont="1" applyBorder="1" applyAlignment="1">
      <alignment vertical="center"/>
    </xf>
    <xf numFmtId="0" fontId="46" fillId="0" borderId="38" xfId="4" applyFont="1" applyBorder="1" applyAlignment="1">
      <alignment vertical="center"/>
    </xf>
    <xf numFmtId="0" fontId="46" fillId="0" borderId="10" xfId="4" applyFont="1" applyBorder="1" applyAlignment="1">
      <alignment vertical="center"/>
    </xf>
    <xf numFmtId="0" fontId="46" fillId="0" borderId="6" xfId="4" applyFont="1" applyBorder="1" applyAlignment="1">
      <alignment horizontal="left" vertical="center" wrapText="1"/>
    </xf>
    <xf numFmtId="0" fontId="46" fillId="0" borderId="6" xfId="4" applyFont="1" applyBorder="1" applyAlignment="1">
      <alignment horizontal="left" vertical="center"/>
    </xf>
    <xf numFmtId="0" fontId="46" fillId="0" borderId="9" xfId="4" applyFont="1" applyBorder="1" applyAlignment="1">
      <alignment horizontal="left" vertical="center"/>
    </xf>
    <xf numFmtId="0" fontId="46" fillId="0" borderId="38" xfId="4" applyFont="1" applyBorder="1" applyAlignment="1">
      <alignment horizontal="left" vertical="center"/>
    </xf>
    <xf numFmtId="0" fontId="46" fillId="0" borderId="10" xfId="4" applyFont="1" applyBorder="1" applyAlignment="1">
      <alignment horizontal="left" vertical="center"/>
    </xf>
    <xf numFmtId="0" fontId="38" fillId="0" borderId="52" xfId="0" applyFont="1" applyBorder="1" applyAlignment="1">
      <alignment horizontal="right" vertical="center"/>
    </xf>
    <xf numFmtId="0" fontId="38" fillId="0" borderId="49" xfId="0" applyFont="1" applyBorder="1" applyAlignment="1">
      <alignment horizontal="right" vertical="center"/>
    </xf>
    <xf numFmtId="0" fontId="38" fillId="0" borderId="46" xfId="0" applyFont="1" applyBorder="1" applyAlignment="1">
      <alignment horizontal="right" vertical="center"/>
    </xf>
    <xf numFmtId="49" fontId="37" fillId="6" borderId="43" xfId="0" applyNumberFormat="1" applyFont="1" applyFill="1" applyBorder="1" applyAlignment="1">
      <alignment horizontal="left" vertical="center" wrapText="1"/>
    </xf>
    <xf numFmtId="49" fontId="37" fillId="6" borderId="30" xfId="0" applyNumberFormat="1" applyFont="1" applyFill="1" applyBorder="1" applyAlignment="1">
      <alignment horizontal="left" vertical="center" wrapText="1"/>
    </xf>
    <xf numFmtId="49" fontId="37" fillId="6" borderId="44" xfId="0" applyNumberFormat="1" applyFont="1" applyFill="1" applyBorder="1" applyAlignment="1">
      <alignment horizontal="left" vertical="center" wrapText="1"/>
    </xf>
    <xf numFmtId="0" fontId="42" fillId="0" borderId="16" xfId="4" applyFont="1" applyBorder="1" applyAlignment="1">
      <alignment horizontal="center" vertical="center"/>
    </xf>
    <xf numFmtId="0" fontId="42" fillId="0" borderId="0" xfId="4" applyFont="1" applyAlignment="1">
      <alignment horizontal="center" vertical="center"/>
    </xf>
    <xf numFmtId="0" fontId="28" fillId="5" borderId="54" xfId="4" applyFont="1" applyFill="1" applyBorder="1" applyAlignment="1">
      <alignment horizontal="center" vertical="center"/>
    </xf>
    <xf numFmtId="0" fontId="28" fillId="5" borderId="55" xfId="4" applyFont="1" applyFill="1" applyBorder="1" applyAlignment="1">
      <alignment horizontal="center" vertical="center"/>
    </xf>
    <xf numFmtId="0" fontId="28" fillId="5" borderId="56" xfId="4" applyFont="1" applyFill="1" applyBorder="1" applyAlignment="1">
      <alignment horizontal="center" vertical="center"/>
    </xf>
    <xf numFmtId="49" fontId="29" fillId="7" borderId="36" xfId="0" applyNumberFormat="1" applyFont="1" applyFill="1" applyBorder="1" applyAlignment="1">
      <alignment horizontal="left" vertical="center" wrapText="1"/>
    </xf>
    <xf numFmtId="49" fontId="34" fillId="0" borderId="9" xfId="0" applyNumberFormat="1" applyFont="1" applyBorder="1" applyAlignment="1">
      <alignment horizontal="left" vertical="center" wrapText="1"/>
    </xf>
    <xf numFmtId="49" fontId="34" fillId="0" borderId="38" xfId="0" applyNumberFormat="1" applyFont="1" applyBorder="1" applyAlignment="1">
      <alignment horizontal="left" vertical="center" wrapText="1"/>
    </xf>
    <xf numFmtId="49" fontId="34" fillId="0" borderId="10" xfId="0" applyNumberFormat="1" applyFont="1" applyBorder="1" applyAlignment="1">
      <alignment horizontal="left" vertical="center" wrapText="1"/>
    </xf>
    <xf numFmtId="49" fontId="34" fillId="0" borderId="36" xfId="0" applyNumberFormat="1" applyFont="1" applyBorder="1" applyAlignment="1">
      <alignment horizontal="left" vertical="center" wrapText="1"/>
    </xf>
    <xf numFmtId="49" fontId="34" fillId="0" borderId="40" xfId="0" applyNumberFormat="1" applyFont="1" applyBorder="1" applyAlignment="1">
      <alignment horizontal="left" vertical="center" wrapText="1"/>
    </xf>
    <xf numFmtId="49" fontId="34" fillId="0" borderId="41" xfId="0" applyNumberFormat="1" applyFont="1" applyBorder="1" applyAlignment="1">
      <alignment horizontal="left" vertical="center" wrapText="1"/>
    </xf>
    <xf numFmtId="49" fontId="34" fillId="0" borderId="42" xfId="0" applyNumberFormat="1" applyFont="1" applyBorder="1" applyAlignment="1">
      <alignment horizontal="left" vertical="center" wrapText="1"/>
    </xf>
    <xf numFmtId="49" fontId="36" fillId="6" borderId="43" xfId="0" applyNumberFormat="1" applyFont="1" applyFill="1" applyBorder="1" applyAlignment="1">
      <alignment horizontal="left" vertical="center" wrapText="1"/>
    </xf>
    <xf numFmtId="49" fontId="36" fillId="6" borderId="30" xfId="0" applyNumberFormat="1" applyFont="1" applyFill="1" applyBorder="1" applyAlignment="1">
      <alignment horizontal="left" vertical="center" wrapText="1"/>
    </xf>
    <xf numFmtId="49" fontId="36" fillId="6" borderId="44" xfId="0" applyNumberFormat="1" applyFont="1" applyFill="1" applyBorder="1" applyAlignment="1">
      <alignment horizontal="left" vertical="center" wrapText="1"/>
    </xf>
    <xf numFmtId="49" fontId="34" fillId="0" borderId="48" xfId="0" applyNumberFormat="1" applyFont="1" applyBorder="1" applyAlignment="1">
      <alignment horizontal="left" vertical="center" wrapText="1"/>
    </xf>
    <xf numFmtId="49" fontId="34" fillId="0" borderId="49" xfId="0" applyNumberFormat="1" applyFont="1" applyBorder="1" applyAlignment="1">
      <alignment horizontal="left" vertical="center" wrapText="1"/>
    </xf>
    <xf numFmtId="49" fontId="34" fillId="0" borderId="46" xfId="0" applyNumberFormat="1" applyFont="1" applyBorder="1" applyAlignment="1">
      <alignment horizontal="left" vertical="center" wrapText="1"/>
    </xf>
    <xf numFmtId="0" fontId="1" fillId="0" borderId="16" xfId="4" applyFont="1" applyBorder="1" applyAlignment="1">
      <alignment horizontal="left" vertical="center" wrapText="1"/>
    </xf>
    <xf numFmtId="0" fontId="1" fillId="0" borderId="0" xfId="4" applyFont="1" applyAlignment="1">
      <alignment horizontal="left" vertical="center" wrapText="1"/>
    </xf>
    <xf numFmtId="0" fontId="21" fillId="0" borderId="30" xfId="4" applyFont="1" applyBorder="1" applyAlignment="1">
      <alignment horizontal="left" vertical="center" wrapText="1"/>
    </xf>
    <xf numFmtId="0" fontId="26" fillId="5" borderId="31" xfId="4" applyFont="1" applyFill="1" applyBorder="1" applyAlignment="1">
      <alignment horizontal="center" vertical="center"/>
    </xf>
    <xf numFmtId="0" fontId="28" fillId="6" borderId="32" xfId="4" applyFont="1" applyFill="1" applyBorder="1" applyAlignment="1">
      <alignment horizontal="center" vertical="center"/>
    </xf>
    <xf numFmtId="0" fontId="28" fillId="6" borderId="33" xfId="4" applyFont="1" applyFill="1" applyBorder="1" applyAlignment="1">
      <alignment horizontal="center" vertical="center"/>
    </xf>
    <xf numFmtId="0" fontId="28" fillId="6" borderId="34" xfId="4" applyFont="1" applyFill="1" applyBorder="1" applyAlignment="1">
      <alignment horizontal="center" vertical="center"/>
    </xf>
    <xf numFmtId="0" fontId="15" fillId="0" borderId="11" xfId="4" applyFont="1" applyBorder="1" applyAlignment="1">
      <alignment horizontal="center"/>
    </xf>
    <xf numFmtId="0" fontId="15" fillId="0" borderId="12" xfId="4" applyFont="1" applyBorder="1" applyAlignment="1">
      <alignment horizontal="center"/>
    </xf>
    <xf numFmtId="0" fontId="15" fillId="0" borderId="16" xfId="4" applyFont="1" applyBorder="1" applyAlignment="1">
      <alignment horizontal="center"/>
    </xf>
    <xf numFmtId="0" fontId="15" fillId="0" borderId="0" xfId="4" applyFont="1" applyAlignment="1">
      <alignment horizontal="center"/>
    </xf>
    <xf numFmtId="0" fontId="16" fillId="0" borderId="13" xfId="4" applyFont="1" applyBorder="1" applyAlignment="1">
      <alignment horizontal="center" vertical="center" wrapText="1"/>
    </xf>
    <xf numFmtId="0" fontId="16" fillId="0" borderId="12" xfId="4" applyFont="1" applyBorder="1" applyAlignment="1">
      <alignment horizontal="center" vertical="center" wrapText="1"/>
    </xf>
    <xf numFmtId="0" fontId="16" fillId="0" borderId="14" xfId="4" applyFont="1" applyBorder="1" applyAlignment="1">
      <alignment horizontal="center" vertical="center" wrapText="1"/>
    </xf>
    <xf numFmtId="0" fontId="16" fillId="0" borderId="17" xfId="4" applyFont="1" applyBorder="1" applyAlignment="1">
      <alignment horizontal="center" vertical="center" wrapText="1"/>
    </xf>
    <xf numFmtId="0" fontId="16" fillId="0" borderId="0" xfId="4" applyFont="1" applyAlignment="1">
      <alignment horizontal="center" vertical="center" wrapText="1"/>
    </xf>
    <xf numFmtId="0" fontId="16" fillId="0" borderId="18" xfId="4" applyFont="1" applyBorder="1" applyAlignment="1">
      <alignment horizontal="center" vertical="center" wrapText="1"/>
    </xf>
    <xf numFmtId="0" fontId="16" fillId="0" borderId="26" xfId="4" applyFont="1" applyBorder="1" applyAlignment="1">
      <alignment horizontal="center" vertical="center" wrapText="1"/>
    </xf>
    <xf numFmtId="0" fontId="16" fillId="0" borderId="25" xfId="4" applyFont="1" applyBorder="1" applyAlignment="1">
      <alignment horizontal="center" vertical="center" wrapText="1"/>
    </xf>
    <xf numFmtId="0" fontId="16" fillId="0" borderId="27" xfId="4" applyFont="1" applyBorder="1" applyAlignment="1">
      <alignment horizontal="center" vertical="center" wrapText="1"/>
    </xf>
    <xf numFmtId="0" fontId="17" fillId="0" borderId="13" xfId="4" applyFont="1" applyBorder="1" applyAlignment="1">
      <alignment horizontal="center" vertical="center"/>
    </xf>
    <xf numFmtId="0" fontId="17" fillId="0" borderId="15" xfId="4" applyFont="1" applyBorder="1" applyAlignment="1">
      <alignment horizontal="center" vertical="center"/>
    </xf>
    <xf numFmtId="0" fontId="17" fillId="0" borderId="19" xfId="4" applyFont="1" applyBorder="1" applyAlignment="1">
      <alignment horizontal="center" vertical="center"/>
    </xf>
    <xf numFmtId="0" fontId="17" fillId="0" borderId="20" xfId="4" applyFont="1" applyBorder="1" applyAlignment="1">
      <alignment horizontal="center" vertical="center"/>
    </xf>
    <xf numFmtId="0" fontId="1" fillId="0" borderId="9" xfId="4" applyFont="1" applyBorder="1" applyAlignment="1">
      <alignment horizontal="center" vertical="center" wrapText="1"/>
    </xf>
    <xf numFmtId="0" fontId="1" fillId="0" borderId="21" xfId="4" applyFont="1" applyBorder="1" applyAlignment="1">
      <alignment horizontal="center" vertical="center" wrapText="1"/>
    </xf>
    <xf numFmtId="0" fontId="18" fillId="0" borderId="22" xfId="4" applyFont="1" applyBorder="1" applyAlignment="1">
      <alignment horizontal="left" wrapText="1"/>
    </xf>
    <xf numFmtId="0" fontId="18" fillId="0" borderId="19" xfId="4" applyFont="1" applyBorder="1" applyAlignment="1">
      <alignment horizontal="left"/>
    </xf>
    <xf numFmtId="14" fontId="19" fillId="0" borderId="23" xfId="4" applyNumberFormat="1" applyFont="1" applyBorder="1" applyAlignment="1">
      <alignment horizontal="center" vertical="center"/>
    </xf>
    <xf numFmtId="14" fontId="19" fillId="0" borderId="20" xfId="4" applyNumberFormat="1" applyFont="1" applyBorder="1" applyAlignment="1">
      <alignment horizontal="center" vertical="center"/>
    </xf>
    <xf numFmtId="0" fontId="4" fillId="0" borderId="16" xfId="4" applyBorder="1" applyAlignment="1">
      <alignment horizontal="left" vertical="center"/>
    </xf>
    <xf numFmtId="0" fontId="4" fillId="0" borderId="0" xfId="4" applyAlignment="1">
      <alignment horizontal="left" vertical="center"/>
    </xf>
    <xf numFmtId="0" fontId="4" fillId="0" borderId="24" xfId="4" applyBorder="1" applyAlignment="1">
      <alignment horizontal="left" vertical="center"/>
    </xf>
    <xf numFmtId="0" fontId="4" fillId="0" borderId="25" xfId="4" applyBorder="1" applyAlignment="1">
      <alignment horizontal="left" vertical="center"/>
    </xf>
    <xf numFmtId="0" fontId="20" fillId="0" borderId="16" xfId="4" applyFont="1" applyBorder="1" applyAlignment="1">
      <alignment horizontal="left"/>
    </xf>
    <xf numFmtId="0" fontId="20" fillId="0" borderId="0" xfId="4" applyFont="1" applyAlignment="1">
      <alignment horizontal="left"/>
    </xf>
    <xf numFmtId="0" fontId="7" fillId="2" borderId="1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right" vertical="top" indent="5" shrinkToFi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7" fillId="2" borderId="58" xfId="0" applyFont="1" applyFill="1" applyBorder="1" applyAlignment="1">
      <alignment horizontal="center" vertical="top" wrapText="1"/>
    </xf>
    <xf numFmtId="0" fontId="7" fillId="2" borderId="59" xfId="0" applyFont="1" applyFill="1" applyBorder="1" applyAlignment="1">
      <alignment horizontal="center" vertical="top" wrapText="1"/>
    </xf>
    <xf numFmtId="0" fontId="7" fillId="2" borderId="60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</cellXfs>
  <cellStyles count="6">
    <cellStyle name="Hipervínculo" xfId="5" builtinId="8"/>
    <cellStyle name="Millares" xfId="1" builtinId="3"/>
    <cellStyle name="Moneda" xfId="2" builtinId="4"/>
    <cellStyle name="Normal" xfId="0" builtinId="0"/>
    <cellStyle name="Normal 10 3" xfId="4" xr:uid="{BDB83428-FF96-477B-8592-F0FAB25A502A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147577</xdr:colOff>
      <xdr:row>0</xdr:row>
      <xdr:rowOff>0</xdr:rowOff>
    </xdr:from>
    <xdr:to>
      <xdr:col>1</xdr:col>
      <xdr:colOff>173654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9496C5-F731-4DE3-BDA0-A05EE92ED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77" y="0"/>
          <a:ext cx="851726" cy="672353"/>
        </a:xfrm>
        <a:prstGeom prst="rect">
          <a:avLst/>
        </a:prstGeom>
      </xdr:spPr>
    </xdr:pic>
    <xdr:clientData/>
  </xdr:twoCellAnchor>
  <xdr:twoCellAnchor editAs="oneCell">
    <xdr:from>
      <xdr:col>10</xdr:col>
      <xdr:colOff>891906</xdr:colOff>
      <xdr:row>39</xdr:row>
      <xdr:rowOff>25865</xdr:rowOff>
    </xdr:from>
    <xdr:to>
      <xdr:col>11</xdr:col>
      <xdr:colOff>1849780</xdr:colOff>
      <xdr:row>44</xdr:row>
      <xdr:rowOff>169371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21901F-E323-38F0-E816-A483F67EA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77770" y="8823501"/>
          <a:ext cx="2354758" cy="1463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2498174</xdr:colOff>
      <xdr:row>29</xdr:row>
      <xdr:rowOff>11568</xdr:rowOff>
    </xdr:from>
    <xdr:to>
      <xdr:col>8</xdr:col>
      <xdr:colOff>1234441</xdr:colOff>
      <xdr:row>34</xdr:row>
      <xdr:rowOff>1845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D9B0F77-5F54-4685-8184-E06FE423A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08549" y="5545593"/>
          <a:ext cx="1342307" cy="830382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2540000</xdr:colOff>
      <xdr:row>29</xdr:row>
      <xdr:rowOff>103505</xdr:rowOff>
    </xdr:from>
    <xdr:to>
      <xdr:col>2</xdr:col>
      <xdr:colOff>1234440</xdr:colOff>
      <xdr:row>34</xdr:row>
      <xdr:rowOff>56920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3C6B64E-E72F-488E-930D-87E19E06E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3125" y="5707380"/>
          <a:ext cx="1301750" cy="8201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145526</xdr:colOff>
      <xdr:row>10</xdr:row>
      <xdr:rowOff>125882</xdr:rowOff>
    </xdr:from>
    <xdr:to>
      <xdr:col>3</xdr:col>
      <xdr:colOff>590219</xdr:colOff>
      <xdr:row>17</xdr:row>
      <xdr:rowOff>19850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6AA324-06CF-497F-83E5-0DB723996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0572" y="1497482"/>
          <a:ext cx="1335647" cy="8086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1446889</xdr:colOff>
      <xdr:row>23</xdr:row>
      <xdr:rowOff>63942</xdr:rowOff>
    </xdr:from>
    <xdr:to>
      <xdr:col>10</xdr:col>
      <xdr:colOff>1329690</xdr:colOff>
      <xdr:row>28</xdr:row>
      <xdr:rowOff>50011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53E4DD-CD6D-403F-B763-170D1E027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05414" y="4112067"/>
          <a:ext cx="1368701" cy="8376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450E1-234E-46E8-AFB0-7C57E9666FFE}">
  <dimension ref="A1:Q54"/>
  <sheetViews>
    <sheetView tabSelected="1" zoomScale="80" zoomScaleNormal="80" workbookViewId="0">
      <selection activeCell="K21" sqref="K21"/>
    </sheetView>
  </sheetViews>
  <sheetFormatPr baseColWidth="10" defaultColWidth="11.44140625" defaultRowHeight="13.2" x14ac:dyDescent="0.25"/>
  <cols>
    <col min="1" max="1" width="11.77734375" style="81" customWidth="1"/>
    <col min="2" max="3" width="10" style="81" customWidth="1"/>
    <col min="4" max="4" width="27.33203125" style="81" customWidth="1"/>
    <col min="5" max="5" width="22.44140625" style="81" customWidth="1"/>
    <col min="6" max="6" width="17.44140625" style="81" customWidth="1"/>
    <col min="7" max="7" width="23.109375" style="81" customWidth="1"/>
    <col min="8" max="8" width="22" style="81" customWidth="1"/>
    <col min="9" max="9" width="11.6640625" style="81" customWidth="1"/>
    <col min="10" max="10" width="13" style="81" customWidth="1"/>
    <col min="11" max="11" width="17.33203125" style="81" customWidth="1"/>
    <col min="12" max="12" width="32.33203125" style="81" customWidth="1"/>
    <col min="13" max="16384" width="11.44140625" style="23"/>
  </cols>
  <sheetData>
    <row r="1" spans="1:13" x14ac:dyDescent="0.25">
      <c r="A1" s="168"/>
      <c r="B1" s="169"/>
      <c r="C1" s="169"/>
      <c r="D1" s="169"/>
      <c r="E1" s="172" t="s">
        <v>23</v>
      </c>
      <c r="F1" s="173"/>
      <c r="G1" s="173"/>
      <c r="H1" s="173"/>
      <c r="I1" s="173"/>
      <c r="J1" s="174"/>
      <c r="K1" s="181"/>
      <c r="L1" s="182"/>
    </row>
    <row r="2" spans="1:13" x14ac:dyDescent="0.25">
      <c r="A2" s="170"/>
      <c r="B2" s="171"/>
      <c r="C2" s="171"/>
      <c r="D2" s="171"/>
      <c r="E2" s="175"/>
      <c r="F2" s="176"/>
      <c r="G2" s="176"/>
      <c r="H2" s="176"/>
      <c r="I2" s="176"/>
      <c r="J2" s="177"/>
      <c r="K2" s="183"/>
      <c r="L2" s="184"/>
    </row>
    <row r="3" spans="1:13" ht="13.8" x14ac:dyDescent="0.25">
      <c r="A3" s="170"/>
      <c r="B3" s="171"/>
      <c r="C3" s="171"/>
      <c r="D3" s="171"/>
      <c r="E3" s="175"/>
      <c r="F3" s="176"/>
      <c r="G3" s="176"/>
      <c r="H3" s="176"/>
      <c r="I3" s="176"/>
      <c r="J3" s="177"/>
      <c r="K3" s="185" t="s">
        <v>24</v>
      </c>
      <c r="L3" s="186"/>
    </row>
    <row r="4" spans="1:13" x14ac:dyDescent="0.25">
      <c r="A4" s="170"/>
      <c r="B4" s="171"/>
      <c r="C4" s="171"/>
      <c r="D4" s="171"/>
      <c r="E4" s="175"/>
      <c r="F4" s="176"/>
      <c r="G4" s="176"/>
      <c r="H4" s="176"/>
      <c r="I4" s="176"/>
      <c r="J4" s="177"/>
      <c r="K4" s="187" t="s">
        <v>25</v>
      </c>
      <c r="L4" s="189"/>
    </row>
    <row r="5" spans="1:13" x14ac:dyDescent="0.25">
      <c r="A5" s="191" t="s">
        <v>26</v>
      </c>
      <c r="B5" s="192"/>
      <c r="C5" s="192"/>
      <c r="D5" s="192"/>
      <c r="E5" s="175"/>
      <c r="F5" s="176"/>
      <c r="G5" s="176"/>
      <c r="H5" s="176"/>
      <c r="I5" s="176"/>
      <c r="J5" s="177"/>
      <c r="K5" s="188"/>
      <c r="L5" s="190"/>
    </row>
    <row r="6" spans="1:13" ht="13.8" thickBot="1" x14ac:dyDescent="0.3">
      <c r="A6" s="193" t="s">
        <v>27</v>
      </c>
      <c r="B6" s="194"/>
      <c r="C6" s="194"/>
      <c r="D6" s="194"/>
      <c r="E6" s="178"/>
      <c r="F6" s="179"/>
      <c r="G6" s="179"/>
      <c r="H6" s="179"/>
      <c r="I6" s="179"/>
      <c r="J6" s="180"/>
      <c r="K6" s="24"/>
      <c r="L6" s="25"/>
    </row>
    <row r="7" spans="1:13" ht="13.8" x14ac:dyDescent="0.25">
      <c r="A7" s="195" t="s">
        <v>28</v>
      </c>
      <c r="B7" s="196"/>
      <c r="C7" s="196"/>
      <c r="D7" s="196"/>
      <c r="E7" s="26"/>
      <c r="F7" s="26"/>
      <c r="G7" s="26"/>
      <c r="H7" s="26"/>
      <c r="I7" s="26"/>
      <c r="J7" s="26"/>
      <c r="K7" s="27"/>
      <c r="L7" s="28"/>
    </row>
    <row r="8" spans="1:13" ht="13.8" x14ac:dyDescent="0.25">
      <c r="A8" s="161" t="s">
        <v>29</v>
      </c>
      <c r="B8" s="162"/>
      <c r="C8" s="162"/>
      <c r="D8" s="162"/>
      <c r="E8" s="163" t="s">
        <v>118</v>
      </c>
      <c r="F8" s="163"/>
      <c r="G8" s="163"/>
      <c r="H8" s="163"/>
      <c r="I8" s="163"/>
      <c r="J8" s="163"/>
      <c r="K8" s="29"/>
      <c r="L8" s="30"/>
    </row>
    <row r="9" spans="1:13" ht="13.8" x14ac:dyDescent="0.25">
      <c r="A9" s="161" t="s">
        <v>30</v>
      </c>
      <c r="B9" s="162"/>
      <c r="C9" s="162"/>
      <c r="D9" s="162"/>
      <c r="E9" s="163" t="s">
        <v>119</v>
      </c>
      <c r="F9" s="163"/>
      <c r="G9" s="163"/>
      <c r="H9" s="163"/>
      <c r="I9" s="163"/>
      <c r="J9" s="163"/>
      <c r="K9" s="29"/>
      <c r="L9" s="30"/>
    </row>
    <row r="10" spans="1:13" ht="13.8" x14ac:dyDescent="0.25">
      <c r="A10" s="161" t="s">
        <v>31</v>
      </c>
      <c r="B10" s="162"/>
      <c r="C10" s="162"/>
      <c r="D10" s="162"/>
      <c r="E10" s="163"/>
      <c r="F10" s="163"/>
      <c r="G10" s="163"/>
      <c r="H10" s="163"/>
      <c r="I10" s="163"/>
      <c r="J10" s="163"/>
      <c r="K10" s="29"/>
      <c r="L10" s="30"/>
    </row>
    <row r="11" spans="1:13" ht="13.8" x14ac:dyDescent="0.25">
      <c r="A11" s="161" t="s">
        <v>32</v>
      </c>
      <c r="B11" s="162"/>
      <c r="C11" s="162"/>
      <c r="D11" s="162"/>
      <c r="E11" s="163">
        <v>933006638</v>
      </c>
      <c r="F11" s="163"/>
      <c r="G11" s="163"/>
      <c r="H11" s="163"/>
      <c r="I11" s="163"/>
      <c r="J11" s="163"/>
      <c r="K11" s="29"/>
      <c r="L11" s="30"/>
    </row>
    <row r="12" spans="1:13" ht="40.799999999999997" thickBot="1" x14ac:dyDescent="0.35">
      <c r="A12" s="31"/>
      <c r="B12" s="32"/>
      <c r="C12" s="32"/>
      <c r="D12" s="32"/>
      <c r="E12" s="32"/>
      <c r="F12" s="32"/>
      <c r="G12" s="32"/>
      <c r="H12" s="32"/>
      <c r="I12" s="32"/>
      <c r="J12" s="33"/>
      <c r="K12" s="33" t="s">
        <v>33</v>
      </c>
      <c r="L12" s="34"/>
    </row>
    <row r="13" spans="1:13" ht="42.6" thickBot="1" x14ac:dyDescent="0.3">
      <c r="A13" s="35" t="s">
        <v>34</v>
      </c>
      <c r="B13" s="36" t="s">
        <v>35</v>
      </c>
      <c r="C13" s="36"/>
      <c r="D13" s="36" t="s">
        <v>36</v>
      </c>
      <c r="E13" s="164" t="s">
        <v>37</v>
      </c>
      <c r="F13" s="164"/>
      <c r="G13" s="164"/>
      <c r="H13" s="164"/>
      <c r="I13" s="164"/>
      <c r="J13" s="164"/>
      <c r="K13" s="37" t="s">
        <v>38</v>
      </c>
      <c r="L13" s="38" t="s">
        <v>39</v>
      </c>
    </row>
    <row r="14" spans="1:13" ht="21" x14ac:dyDescent="0.25">
      <c r="A14" s="165" t="s">
        <v>40</v>
      </c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7"/>
    </row>
    <row r="15" spans="1:13" ht="15.6" x14ac:dyDescent="0.25">
      <c r="A15" s="39"/>
      <c r="B15" s="40"/>
      <c r="C15" s="40"/>
      <c r="D15" s="40"/>
      <c r="E15" s="147" t="s">
        <v>41</v>
      </c>
      <c r="F15" s="147"/>
      <c r="G15" s="147"/>
      <c r="H15" s="147"/>
      <c r="I15" s="147"/>
      <c r="J15" s="147"/>
      <c r="K15" s="41"/>
      <c r="L15" s="42"/>
    </row>
    <row r="16" spans="1:13" ht="15.6" x14ac:dyDescent="0.25">
      <c r="A16" s="43"/>
      <c r="B16" s="44" t="s">
        <v>42</v>
      </c>
      <c r="C16" s="44">
        <v>7</v>
      </c>
      <c r="D16" s="45">
        <v>5</v>
      </c>
      <c r="E16" s="148" t="s">
        <v>43</v>
      </c>
      <c r="F16" s="149"/>
      <c r="G16" s="149"/>
      <c r="H16" s="149"/>
      <c r="I16" s="149"/>
      <c r="J16" s="150"/>
      <c r="K16" s="46">
        <f>+'costo personal'!C27</f>
        <v>3790.1633781666669</v>
      </c>
      <c r="L16" s="47">
        <f>+D16*C16*K16</f>
        <v>132655.71823583334</v>
      </c>
      <c r="M16" s="119"/>
    </row>
    <row r="17" spans="1:13" ht="15.6" x14ac:dyDescent="0.25">
      <c r="A17" s="43"/>
      <c r="B17" s="44" t="s">
        <v>42</v>
      </c>
      <c r="C17" s="44">
        <v>7</v>
      </c>
      <c r="D17" s="45">
        <v>3</v>
      </c>
      <c r="E17" s="148" t="s">
        <v>44</v>
      </c>
      <c r="F17" s="149"/>
      <c r="G17" s="149"/>
      <c r="H17" s="149"/>
      <c r="I17" s="149"/>
      <c r="J17" s="150"/>
      <c r="K17" s="46">
        <f>+'costo personal'!I27</f>
        <v>3536.1806344666661</v>
      </c>
      <c r="L17" s="47">
        <f>+D17*C17*K17</f>
        <v>74259.793323799982</v>
      </c>
      <c r="M17" s="119"/>
    </row>
    <row r="18" spans="1:13" ht="15.6" x14ac:dyDescent="0.25">
      <c r="A18" s="39"/>
      <c r="B18" s="40"/>
      <c r="C18" s="40"/>
      <c r="D18" s="48"/>
      <c r="E18" s="147" t="s">
        <v>45</v>
      </c>
      <c r="F18" s="147"/>
      <c r="G18" s="147"/>
      <c r="H18" s="147"/>
      <c r="I18" s="147"/>
      <c r="J18" s="147"/>
      <c r="K18" s="41"/>
      <c r="L18" s="42"/>
      <c r="M18" s="119"/>
    </row>
    <row r="19" spans="1:13" ht="15.6" x14ac:dyDescent="0.25">
      <c r="A19" s="43"/>
      <c r="B19" s="44" t="s">
        <v>46</v>
      </c>
      <c r="C19" s="44">
        <v>1</v>
      </c>
      <c r="D19" s="45">
        <v>1</v>
      </c>
      <c r="E19" s="148" t="s">
        <v>47</v>
      </c>
      <c r="F19" s="149"/>
      <c r="G19" s="149"/>
      <c r="H19" s="149"/>
      <c r="I19" s="149"/>
      <c r="J19" s="150"/>
      <c r="K19" s="46">
        <f>+'otros costos'!F11</f>
        <v>4862</v>
      </c>
      <c r="L19" s="47">
        <f>+D19*C19*K19</f>
        <v>4862</v>
      </c>
      <c r="M19" s="119"/>
    </row>
    <row r="20" spans="1:13" ht="15.6" x14ac:dyDescent="0.25">
      <c r="A20" s="43"/>
      <c r="B20" s="44" t="s">
        <v>46</v>
      </c>
      <c r="C20" s="44">
        <v>1</v>
      </c>
      <c r="D20" s="45">
        <v>1</v>
      </c>
      <c r="E20" s="148" t="s">
        <v>48</v>
      </c>
      <c r="F20" s="149"/>
      <c r="G20" s="149"/>
      <c r="H20" s="149"/>
      <c r="I20" s="149"/>
      <c r="J20" s="150"/>
      <c r="K20" s="46">
        <f>+'otros costos'!L4</f>
        <v>0</v>
      </c>
      <c r="L20" s="47">
        <f t="shared" ref="L20" si="0">+D20*C20*K20</f>
        <v>0</v>
      </c>
      <c r="M20" s="119"/>
    </row>
    <row r="21" spans="1:13" ht="15.6" x14ac:dyDescent="0.25">
      <c r="A21" s="43"/>
      <c r="B21" s="44" t="s">
        <v>46</v>
      </c>
      <c r="C21" s="44">
        <v>1</v>
      </c>
      <c r="D21" s="45">
        <v>1</v>
      </c>
      <c r="E21" s="148" t="s">
        <v>49</v>
      </c>
      <c r="F21" s="149"/>
      <c r="G21" s="149"/>
      <c r="H21" s="149"/>
      <c r="I21" s="149"/>
      <c r="J21" s="150"/>
      <c r="K21" s="46">
        <f>+'otros costos'!F22</f>
        <v>2643.12</v>
      </c>
      <c r="L21" s="47">
        <f t="shared" ref="L21:L22" si="1">+D21*C21*K21</f>
        <v>2643.12</v>
      </c>
      <c r="M21" s="119"/>
    </row>
    <row r="22" spans="1:13" ht="15.6" x14ac:dyDescent="0.25">
      <c r="A22" s="43"/>
      <c r="B22" s="44" t="s">
        <v>46</v>
      </c>
      <c r="C22" s="44">
        <v>1</v>
      </c>
      <c r="D22" s="45">
        <v>1</v>
      </c>
      <c r="E22" s="148" t="s">
        <v>50</v>
      </c>
      <c r="F22" s="149"/>
      <c r="G22" s="149"/>
      <c r="H22" s="149"/>
      <c r="I22" s="149"/>
      <c r="J22" s="150"/>
      <c r="K22" s="46">
        <f>+'otros costos'!L10</f>
        <v>3600</v>
      </c>
      <c r="L22" s="47">
        <f t="shared" si="1"/>
        <v>3600</v>
      </c>
      <c r="M22" s="119"/>
    </row>
    <row r="23" spans="1:13" ht="15.6" x14ac:dyDescent="0.25">
      <c r="A23" s="39"/>
      <c r="B23" s="40"/>
      <c r="C23" s="40"/>
      <c r="D23" s="48"/>
      <c r="E23" s="147" t="s">
        <v>51</v>
      </c>
      <c r="F23" s="147"/>
      <c r="G23" s="147"/>
      <c r="H23" s="147"/>
      <c r="I23" s="147"/>
      <c r="J23" s="147"/>
      <c r="K23" s="41"/>
      <c r="L23" s="41"/>
      <c r="M23" s="119"/>
    </row>
    <row r="24" spans="1:13" ht="15.6" x14ac:dyDescent="0.25">
      <c r="A24" s="43"/>
      <c r="B24" s="44" t="s">
        <v>46</v>
      </c>
      <c r="C24" s="44">
        <v>1</v>
      </c>
      <c r="D24" s="45">
        <v>1</v>
      </c>
      <c r="E24" s="148" t="s">
        <v>52</v>
      </c>
      <c r="F24" s="149"/>
      <c r="G24" s="149"/>
      <c r="H24" s="149"/>
      <c r="I24" s="149"/>
      <c r="J24" s="150"/>
      <c r="K24" s="46">
        <f>+'otros costos'!L18</f>
        <v>16821</v>
      </c>
      <c r="L24" s="47">
        <f>+K24*D24*C24</f>
        <v>16821</v>
      </c>
      <c r="M24" s="119"/>
    </row>
    <row r="25" spans="1:13" ht="15.6" x14ac:dyDescent="0.25">
      <c r="A25" s="39"/>
      <c r="B25" s="40"/>
      <c r="C25" s="40"/>
      <c r="D25" s="48"/>
      <c r="E25" s="147" t="s">
        <v>53</v>
      </c>
      <c r="F25" s="147"/>
      <c r="G25" s="147"/>
      <c r="H25" s="147"/>
      <c r="I25" s="147"/>
      <c r="J25" s="147"/>
      <c r="K25" s="41"/>
      <c r="L25" s="41"/>
      <c r="M25" s="119"/>
    </row>
    <row r="26" spans="1:13" ht="15.6" x14ac:dyDescent="0.25">
      <c r="A26" s="49"/>
      <c r="B26" s="44" t="s">
        <v>42</v>
      </c>
      <c r="C26" s="44">
        <v>7</v>
      </c>
      <c r="D26" s="45">
        <v>8</v>
      </c>
      <c r="E26" s="151" t="s">
        <v>54</v>
      </c>
      <c r="F26" s="151"/>
      <c r="G26" s="151"/>
      <c r="H26" s="151"/>
      <c r="I26" s="151"/>
      <c r="J26" s="151"/>
      <c r="K26" s="46">
        <v>29.5</v>
      </c>
      <c r="L26" s="47">
        <f>+K26*D26*C26</f>
        <v>1652</v>
      </c>
      <c r="M26" s="119"/>
    </row>
    <row r="27" spans="1:13" ht="15.6" x14ac:dyDescent="0.25">
      <c r="A27" s="49"/>
      <c r="B27" s="44" t="s">
        <v>42</v>
      </c>
      <c r="C27" s="44">
        <v>7</v>
      </c>
      <c r="D27" s="45">
        <v>8</v>
      </c>
      <c r="E27" s="151" t="s">
        <v>55</v>
      </c>
      <c r="F27" s="151"/>
      <c r="G27" s="151"/>
      <c r="H27" s="151"/>
      <c r="I27" s="151"/>
      <c r="J27" s="151"/>
      <c r="K27" s="46">
        <v>35.4</v>
      </c>
      <c r="L27" s="47">
        <f t="shared" ref="L27:L30" si="2">+K27*D27*C27</f>
        <v>1982.3999999999999</v>
      </c>
      <c r="M27" s="119"/>
    </row>
    <row r="28" spans="1:13" ht="15.6" x14ac:dyDescent="0.25">
      <c r="A28" s="49"/>
      <c r="B28" s="44" t="s">
        <v>42</v>
      </c>
      <c r="C28" s="44">
        <v>7</v>
      </c>
      <c r="D28" s="45">
        <v>8</v>
      </c>
      <c r="E28" s="152" t="s">
        <v>56</v>
      </c>
      <c r="F28" s="153"/>
      <c r="G28" s="153"/>
      <c r="H28" s="153"/>
      <c r="I28" s="153"/>
      <c r="J28" s="154"/>
      <c r="K28" s="46">
        <v>29.5</v>
      </c>
      <c r="L28" s="47">
        <f t="shared" si="2"/>
        <v>1652</v>
      </c>
      <c r="M28" s="119"/>
    </row>
    <row r="29" spans="1:13" ht="15.6" x14ac:dyDescent="0.25">
      <c r="A29" s="49"/>
      <c r="B29" s="44" t="s">
        <v>42</v>
      </c>
      <c r="C29" s="44">
        <v>7</v>
      </c>
      <c r="D29" s="45">
        <v>8</v>
      </c>
      <c r="E29" s="152" t="s">
        <v>57</v>
      </c>
      <c r="F29" s="153"/>
      <c r="G29" s="153"/>
      <c r="H29" s="153"/>
      <c r="I29" s="153"/>
      <c r="J29" s="154"/>
      <c r="K29" s="46">
        <v>24.305555555555529</v>
      </c>
      <c r="L29" s="47">
        <f t="shared" si="2"/>
        <v>1361.1111111111095</v>
      </c>
      <c r="M29" s="119"/>
    </row>
    <row r="30" spans="1:13" ht="15.6" x14ac:dyDescent="0.25">
      <c r="A30" s="49"/>
      <c r="B30" s="44" t="s">
        <v>42</v>
      </c>
      <c r="C30" s="44">
        <v>7</v>
      </c>
      <c r="D30" s="45">
        <v>8</v>
      </c>
      <c r="E30" s="151" t="s">
        <v>58</v>
      </c>
      <c r="F30" s="151"/>
      <c r="G30" s="151"/>
      <c r="H30" s="151"/>
      <c r="I30" s="151"/>
      <c r="J30" s="151"/>
      <c r="K30" s="46">
        <v>24.305555555555529</v>
      </c>
      <c r="L30" s="47">
        <f t="shared" si="2"/>
        <v>1361.1111111111095</v>
      </c>
      <c r="M30" s="119"/>
    </row>
    <row r="31" spans="1:13" ht="23.4" x14ac:dyDescent="0.25">
      <c r="A31" s="155" t="s">
        <v>59</v>
      </c>
      <c r="B31" s="156"/>
      <c r="C31" s="156"/>
      <c r="D31" s="156"/>
      <c r="E31" s="156"/>
      <c r="F31" s="156"/>
      <c r="G31" s="156"/>
      <c r="H31" s="156"/>
      <c r="I31" s="156"/>
      <c r="J31" s="156"/>
      <c r="K31" s="157"/>
      <c r="L31" s="47">
        <f>SUM(L16:L30)</f>
        <v>242850.25378185551</v>
      </c>
    </row>
    <row r="32" spans="1:13" ht="15.6" x14ac:dyDescent="0.25">
      <c r="A32" s="43"/>
      <c r="B32" s="44" t="s">
        <v>60</v>
      </c>
      <c r="C32" s="44"/>
      <c r="D32" s="45">
        <v>1</v>
      </c>
      <c r="E32" s="148" t="s">
        <v>61</v>
      </c>
      <c r="F32" s="149"/>
      <c r="G32" s="149"/>
      <c r="H32" s="149"/>
      <c r="I32" s="149"/>
      <c r="J32" s="149"/>
      <c r="K32" s="150"/>
      <c r="L32" s="47">
        <f>+gg!D9</f>
        <v>17300</v>
      </c>
    </row>
    <row r="33" spans="1:17" ht="16.2" thickBot="1" x14ac:dyDescent="0.3">
      <c r="A33" s="50"/>
      <c r="B33" s="51" t="s">
        <v>60</v>
      </c>
      <c r="C33" s="51"/>
      <c r="D33" s="52">
        <v>1</v>
      </c>
      <c r="E33" s="158" t="s">
        <v>62</v>
      </c>
      <c r="F33" s="159"/>
      <c r="G33" s="159"/>
      <c r="H33" s="159"/>
      <c r="I33" s="159"/>
      <c r="J33" s="159"/>
      <c r="K33" s="160"/>
      <c r="L33" s="53">
        <f>+L31*0.1</f>
        <v>24285.025378185554</v>
      </c>
    </row>
    <row r="34" spans="1:17" ht="24" thickTop="1" x14ac:dyDescent="0.25">
      <c r="A34" s="139" t="s">
        <v>63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1"/>
      <c r="L34" s="54">
        <f>SUM(L31:L33)</f>
        <v>284435.27916004107</v>
      </c>
    </row>
    <row r="35" spans="1:17" ht="18" thickBot="1" x14ac:dyDescent="0.3">
      <c r="A35" s="136" t="s">
        <v>64</v>
      </c>
      <c r="B35" s="137"/>
      <c r="C35" s="137"/>
      <c r="D35" s="137"/>
      <c r="E35" s="137"/>
      <c r="F35" s="137"/>
      <c r="G35" s="137"/>
      <c r="H35" s="137"/>
      <c r="I35" s="137"/>
      <c r="J35" s="138"/>
      <c r="K35" s="55">
        <v>0.18</v>
      </c>
      <c r="L35" s="53">
        <f>0.18*L34</f>
        <v>51198.350248807394</v>
      </c>
    </row>
    <row r="36" spans="1:17" ht="24.6" thickTop="1" thickBot="1" x14ac:dyDescent="0.3">
      <c r="A36" s="139" t="s">
        <v>65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1"/>
      <c r="L36" s="56">
        <f>IF(L35="","",+L35+L34)</f>
        <v>335633.62940884847</v>
      </c>
      <c r="M36" s="119"/>
      <c r="N36" s="119"/>
      <c r="O36" s="119"/>
      <c r="P36" s="119"/>
      <c r="Q36" s="119"/>
    </row>
    <row r="37" spans="1:17" ht="13.8" x14ac:dyDescent="0.25">
      <c r="A37" s="57"/>
      <c r="B37" s="58"/>
      <c r="C37" s="58"/>
      <c r="D37" s="58"/>
      <c r="E37" s="59"/>
      <c r="F37" s="59"/>
      <c r="G37" s="59"/>
      <c r="H37" s="59"/>
      <c r="I37" s="60"/>
      <c r="J37" s="60"/>
      <c r="K37" s="61"/>
      <c r="L37" s="62"/>
    </row>
    <row r="38" spans="1:17" ht="21" x14ac:dyDescent="0.25">
      <c r="A38" s="142" t="s">
        <v>66</v>
      </c>
      <c r="B38" s="143"/>
      <c r="C38" s="143"/>
      <c r="D38" s="143"/>
      <c r="E38" s="143"/>
      <c r="F38" s="143"/>
      <c r="G38" s="143"/>
      <c r="H38" s="143"/>
      <c r="I38" s="143"/>
      <c r="J38" s="143"/>
      <c r="K38" s="32"/>
      <c r="L38" s="63"/>
    </row>
    <row r="39" spans="1:17" ht="21" x14ac:dyDescent="0.35">
      <c r="A39" s="64"/>
      <c r="B39" s="65"/>
      <c r="C39" s="65"/>
      <c r="D39" s="65"/>
      <c r="E39" s="66"/>
      <c r="F39" s="66"/>
      <c r="G39" s="64"/>
      <c r="H39" s="64"/>
      <c r="I39" s="64"/>
      <c r="J39" s="64"/>
      <c r="K39" s="32"/>
      <c r="L39" s="63"/>
    </row>
    <row r="40" spans="1:17" ht="21.6" thickBot="1" x14ac:dyDescent="0.3">
      <c r="A40" s="144" t="s">
        <v>37</v>
      </c>
      <c r="B40" s="145"/>
      <c r="C40" s="145"/>
      <c r="D40" s="146"/>
      <c r="E40" s="144" t="s">
        <v>67</v>
      </c>
      <c r="F40" s="145"/>
      <c r="G40" s="146"/>
      <c r="H40" s="144" t="s">
        <v>68</v>
      </c>
      <c r="I40" s="145"/>
      <c r="J40" s="146"/>
      <c r="K40" s="67"/>
      <c r="L40" s="68"/>
    </row>
    <row r="41" spans="1:17" ht="21" x14ac:dyDescent="0.25">
      <c r="A41" s="132" t="s">
        <v>69</v>
      </c>
      <c r="B41" s="132"/>
      <c r="C41" s="132"/>
      <c r="D41" s="132"/>
      <c r="E41" s="123" t="s">
        <v>70</v>
      </c>
      <c r="F41" s="123"/>
      <c r="G41" s="123"/>
      <c r="H41" s="123" t="s">
        <v>70</v>
      </c>
      <c r="I41" s="123"/>
      <c r="J41" s="123"/>
      <c r="K41" s="70"/>
      <c r="L41" s="71"/>
    </row>
    <row r="42" spans="1:17" ht="21" x14ac:dyDescent="0.25">
      <c r="A42" s="132" t="s">
        <v>71</v>
      </c>
      <c r="B42" s="132"/>
      <c r="C42" s="132"/>
      <c r="D42" s="132"/>
      <c r="E42" s="123" t="s">
        <v>72</v>
      </c>
      <c r="F42" s="123"/>
      <c r="G42" s="123"/>
      <c r="H42" s="123" t="s">
        <v>72</v>
      </c>
      <c r="I42" s="123"/>
      <c r="J42" s="123"/>
      <c r="K42" s="70"/>
      <c r="L42" s="71"/>
    </row>
    <row r="43" spans="1:17" ht="21" x14ac:dyDescent="0.25">
      <c r="A43" s="133" t="s">
        <v>73</v>
      </c>
      <c r="B43" s="134"/>
      <c r="C43" s="134"/>
      <c r="D43" s="135"/>
      <c r="E43" s="69"/>
      <c r="F43" s="69" t="s">
        <v>74</v>
      </c>
      <c r="G43" s="69"/>
      <c r="H43" s="69"/>
      <c r="I43" s="69" t="s">
        <v>74</v>
      </c>
      <c r="J43" s="69"/>
      <c r="K43" s="70"/>
      <c r="L43" s="71"/>
    </row>
    <row r="44" spans="1:17" ht="21" x14ac:dyDescent="0.25">
      <c r="A44" s="132" t="s">
        <v>75</v>
      </c>
      <c r="B44" s="132"/>
      <c r="C44" s="132"/>
      <c r="D44" s="132"/>
      <c r="E44" s="124" t="s">
        <v>76</v>
      </c>
      <c r="F44" s="123"/>
      <c r="G44" s="123"/>
      <c r="H44" s="124" t="s">
        <v>76</v>
      </c>
      <c r="I44" s="123"/>
      <c r="J44" s="123"/>
      <c r="K44" s="70"/>
      <c r="L44" s="71"/>
    </row>
    <row r="45" spans="1:17" ht="21" x14ac:dyDescent="0.25">
      <c r="A45" s="127" t="s">
        <v>77</v>
      </c>
      <c r="B45" s="127"/>
      <c r="C45" s="127"/>
      <c r="D45" s="127"/>
      <c r="E45" s="72"/>
      <c r="F45" s="73" t="s">
        <v>78</v>
      </c>
      <c r="G45" s="73"/>
      <c r="H45" s="72"/>
      <c r="I45" s="73" t="s">
        <v>78</v>
      </c>
      <c r="J45" s="73"/>
      <c r="K45" s="70"/>
      <c r="L45" s="71"/>
    </row>
    <row r="46" spans="1:17" ht="21" x14ac:dyDescent="0.25">
      <c r="A46" s="128" t="s">
        <v>79</v>
      </c>
      <c r="B46" s="129"/>
      <c r="C46" s="129"/>
      <c r="D46" s="130"/>
      <c r="E46" s="72"/>
      <c r="F46" s="73" t="s">
        <v>78</v>
      </c>
      <c r="G46" s="73"/>
      <c r="H46" s="72"/>
      <c r="I46" s="73" t="s">
        <v>78</v>
      </c>
      <c r="J46" s="73"/>
      <c r="K46" s="70"/>
      <c r="L46" s="71"/>
    </row>
    <row r="47" spans="1:17" ht="21" x14ac:dyDescent="0.25">
      <c r="A47" s="131" t="s">
        <v>80</v>
      </c>
      <c r="B47" s="131"/>
      <c r="C47" s="131"/>
      <c r="D47" s="131"/>
      <c r="E47" s="125">
        <v>45798</v>
      </c>
      <c r="F47" s="126"/>
      <c r="G47" s="126"/>
      <c r="H47" s="125">
        <v>45798</v>
      </c>
      <c r="I47" s="126"/>
      <c r="J47" s="126"/>
      <c r="K47" s="70"/>
      <c r="L47" s="71"/>
    </row>
    <row r="48" spans="1:17" ht="21" x14ac:dyDescent="0.25">
      <c r="A48" s="132" t="s">
        <v>81</v>
      </c>
      <c r="B48" s="132"/>
      <c r="C48" s="132"/>
      <c r="D48" s="132"/>
      <c r="E48" s="122" t="s">
        <v>82</v>
      </c>
      <c r="F48" s="122"/>
      <c r="G48" s="122"/>
      <c r="H48" s="122" t="s">
        <v>82</v>
      </c>
      <c r="I48" s="122"/>
      <c r="J48" s="122"/>
      <c r="K48" s="70"/>
      <c r="L48" s="71"/>
    </row>
    <row r="49" spans="1:12" ht="21" x14ac:dyDescent="0.25">
      <c r="A49" s="121" t="s">
        <v>83</v>
      </c>
      <c r="B49" s="121"/>
      <c r="C49" s="121"/>
      <c r="D49" s="121"/>
      <c r="E49" s="122" t="s">
        <v>84</v>
      </c>
      <c r="F49" s="122"/>
      <c r="G49" s="122"/>
      <c r="H49" s="122" t="s">
        <v>84</v>
      </c>
      <c r="I49" s="122"/>
      <c r="J49" s="122"/>
      <c r="K49" s="70"/>
      <c r="L49" s="71"/>
    </row>
    <row r="50" spans="1:12" ht="13.8" thickBot="1" x14ac:dyDescent="0.3">
      <c r="A50" s="74"/>
      <c r="B50" s="75"/>
      <c r="C50" s="75"/>
      <c r="D50" s="75"/>
      <c r="E50" s="76"/>
      <c r="F50" s="76"/>
      <c r="G50" s="76"/>
      <c r="H50" s="77"/>
      <c r="I50" s="77"/>
      <c r="J50" s="77"/>
      <c r="K50" s="76"/>
      <c r="L50" s="78"/>
    </row>
    <row r="51" spans="1:12" ht="13.8" x14ac:dyDescent="0.3">
      <c r="A51" s="79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</row>
    <row r="52" spans="1:12" ht="13.8" x14ac:dyDescent="0.3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</row>
    <row r="53" spans="1:12" ht="13.8" x14ac:dyDescent="0.3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</row>
    <row r="54" spans="1:12" ht="13.8" x14ac:dyDescent="0.3">
      <c r="A54" s="80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</row>
  </sheetData>
  <mergeCells count="66">
    <mergeCell ref="A10:D10"/>
    <mergeCell ref="E10:J10"/>
    <mergeCell ref="A1:D4"/>
    <mergeCell ref="E1:J6"/>
    <mergeCell ref="K1:L2"/>
    <mergeCell ref="K3:L3"/>
    <mergeCell ref="K4:K5"/>
    <mergeCell ref="L4:L5"/>
    <mergeCell ref="A5:D5"/>
    <mergeCell ref="A6:D6"/>
    <mergeCell ref="A7:D7"/>
    <mergeCell ref="A8:D8"/>
    <mergeCell ref="E8:J8"/>
    <mergeCell ref="A9:D9"/>
    <mergeCell ref="E9:J9"/>
    <mergeCell ref="E22:J22"/>
    <mergeCell ref="A11:D11"/>
    <mergeCell ref="E11:J11"/>
    <mergeCell ref="E13:J13"/>
    <mergeCell ref="A14:L14"/>
    <mergeCell ref="E15:J15"/>
    <mergeCell ref="E16:J16"/>
    <mergeCell ref="E17:J17"/>
    <mergeCell ref="E18:J18"/>
    <mergeCell ref="E19:J19"/>
    <mergeCell ref="E21:J21"/>
    <mergeCell ref="E20:J20"/>
    <mergeCell ref="A34:K34"/>
    <mergeCell ref="E23:J23"/>
    <mergeCell ref="E24:J24"/>
    <mergeCell ref="E25:J25"/>
    <mergeCell ref="E26:J26"/>
    <mergeCell ref="E27:J27"/>
    <mergeCell ref="E28:J28"/>
    <mergeCell ref="E29:J29"/>
    <mergeCell ref="E30:J30"/>
    <mergeCell ref="A31:K31"/>
    <mergeCell ref="E32:K32"/>
    <mergeCell ref="E33:K33"/>
    <mergeCell ref="A35:J35"/>
    <mergeCell ref="A36:K36"/>
    <mergeCell ref="A38:J38"/>
    <mergeCell ref="A40:D40"/>
    <mergeCell ref="E40:G40"/>
    <mergeCell ref="H40:J40"/>
    <mergeCell ref="A42:D42"/>
    <mergeCell ref="E42:G42"/>
    <mergeCell ref="A43:D43"/>
    <mergeCell ref="A44:D44"/>
    <mergeCell ref="E44:G44"/>
    <mergeCell ref="A49:D49"/>
    <mergeCell ref="E49:G49"/>
    <mergeCell ref="H41:J41"/>
    <mergeCell ref="H42:J42"/>
    <mergeCell ref="H44:J44"/>
    <mergeCell ref="H47:J47"/>
    <mergeCell ref="H48:J48"/>
    <mergeCell ref="H49:J49"/>
    <mergeCell ref="A45:D45"/>
    <mergeCell ref="A46:D46"/>
    <mergeCell ref="A47:D47"/>
    <mergeCell ref="E47:G47"/>
    <mergeCell ref="A48:D48"/>
    <mergeCell ref="E48:G48"/>
    <mergeCell ref="A41:D41"/>
    <mergeCell ref="E41:G4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view="pageBreakPreview" zoomScale="115" zoomScaleNormal="115" zoomScaleSheetLayoutView="115" workbookViewId="0">
      <selection activeCell="I11" sqref="I11"/>
    </sheetView>
  </sheetViews>
  <sheetFormatPr baseColWidth="10" defaultColWidth="8.77734375" defaultRowHeight="13.2" x14ac:dyDescent="0.25"/>
  <cols>
    <col min="1" max="1" width="12.6640625" customWidth="1"/>
    <col min="2" max="2" width="38.109375" customWidth="1"/>
    <col min="3" max="3" width="23.44140625" customWidth="1"/>
    <col min="4" max="4" width="4.6640625" customWidth="1"/>
    <col min="5" max="6" width="5.77734375" customWidth="1"/>
    <col min="8" max="8" width="38.109375" customWidth="1"/>
    <col min="9" max="9" width="23.44140625" customWidth="1"/>
  </cols>
  <sheetData>
    <row r="1" spans="1:9" ht="33" customHeight="1" x14ac:dyDescent="0.25">
      <c r="A1" s="82"/>
      <c r="B1" s="82"/>
      <c r="C1" s="82"/>
      <c r="D1" s="82"/>
      <c r="E1" s="82"/>
      <c r="F1" s="1"/>
    </row>
    <row r="2" spans="1:9" ht="14.4" x14ac:dyDescent="0.25">
      <c r="A2" s="2"/>
      <c r="B2" s="197" t="s">
        <v>85</v>
      </c>
      <c r="C2" s="198"/>
      <c r="D2" s="206"/>
      <c r="E2" s="206"/>
      <c r="F2" s="2"/>
      <c r="H2" s="197" t="s">
        <v>86</v>
      </c>
      <c r="I2" s="198"/>
    </row>
    <row r="3" spans="1:9" x14ac:dyDescent="0.25">
      <c r="A3" s="2"/>
      <c r="B3" s="199" t="s">
        <v>0</v>
      </c>
      <c r="C3" s="200"/>
      <c r="D3" s="206"/>
      <c r="E3" s="206"/>
      <c r="F3" s="2"/>
      <c r="H3" s="199" t="s">
        <v>0</v>
      </c>
      <c r="I3" s="200"/>
    </row>
    <row r="4" spans="1:9" x14ac:dyDescent="0.25">
      <c r="A4" s="2"/>
      <c r="B4" s="201" t="s">
        <v>1</v>
      </c>
      <c r="C4" s="202"/>
      <c r="D4" s="206"/>
      <c r="E4" s="206"/>
      <c r="F4" s="2"/>
      <c r="H4" s="201" t="s">
        <v>1</v>
      </c>
      <c r="I4" s="202"/>
    </row>
    <row r="5" spans="1:9" x14ac:dyDescent="0.25">
      <c r="A5" s="2"/>
      <c r="B5" s="203" t="s">
        <v>2</v>
      </c>
      <c r="C5" s="22"/>
      <c r="D5" s="206"/>
      <c r="E5" s="206"/>
      <c r="F5" s="2"/>
      <c r="H5" s="203" t="s">
        <v>2</v>
      </c>
      <c r="I5" s="22"/>
    </row>
    <row r="6" spans="1:9" x14ac:dyDescent="0.25">
      <c r="A6" s="2"/>
      <c r="B6" s="204"/>
      <c r="C6" s="7" t="s">
        <v>110</v>
      </c>
      <c r="D6" s="206"/>
      <c r="E6" s="206"/>
      <c r="F6" s="2"/>
      <c r="H6" s="204"/>
      <c r="I6" s="7" t="s">
        <v>110</v>
      </c>
    </row>
    <row r="7" spans="1:9" s="3" customFormat="1" x14ac:dyDescent="0.25">
      <c r="A7" s="1"/>
      <c r="B7" s="8" t="s">
        <v>3</v>
      </c>
      <c r="C7" s="4"/>
      <c r="D7" s="207"/>
      <c r="E7" s="207"/>
      <c r="F7" s="1"/>
      <c r="H7" s="8" t="s">
        <v>3</v>
      </c>
      <c r="I7" s="4"/>
    </row>
    <row r="8" spans="1:9" s="3" customFormat="1" x14ac:dyDescent="0.25">
      <c r="A8" s="1"/>
      <c r="B8" s="9" t="s">
        <v>4</v>
      </c>
      <c r="C8" s="5">
        <v>1130</v>
      </c>
      <c r="D8" s="207"/>
      <c r="E8" s="207"/>
      <c r="F8" s="1"/>
      <c r="H8" s="9" t="s">
        <v>4</v>
      </c>
      <c r="I8" s="5">
        <v>1130</v>
      </c>
    </row>
    <row r="9" spans="1:9" s="3" customFormat="1" x14ac:dyDescent="0.25">
      <c r="A9" s="1"/>
      <c r="B9" s="9" t="s">
        <v>5</v>
      </c>
      <c r="C9" s="10">
        <f>+C8*0.1</f>
        <v>113</v>
      </c>
      <c r="D9" s="207"/>
      <c r="E9" s="207"/>
      <c r="F9" s="1"/>
      <c r="H9" s="9" t="s">
        <v>5</v>
      </c>
      <c r="I9" s="10">
        <f>+I8*0.1</f>
        <v>113</v>
      </c>
    </row>
    <row r="10" spans="1:9" s="3" customFormat="1" x14ac:dyDescent="0.25">
      <c r="A10" s="1"/>
      <c r="B10" s="9" t="s">
        <v>6</v>
      </c>
      <c r="C10" s="10">
        <f>(C8/30*12)*1.35</f>
        <v>610.20000000000005</v>
      </c>
      <c r="D10" s="207"/>
      <c r="E10" s="207"/>
      <c r="F10" s="1"/>
      <c r="H10" s="9" t="s">
        <v>6</v>
      </c>
      <c r="I10" s="10">
        <f>(I8/30*12)*1</f>
        <v>452</v>
      </c>
    </row>
    <row r="11" spans="1:9" s="3" customFormat="1" x14ac:dyDescent="0.25">
      <c r="A11" s="1"/>
      <c r="B11" s="9" t="s">
        <v>7</v>
      </c>
      <c r="C11" s="11">
        <f>+(C8/240)*1.25*24</f>
        <v>141.25</v>
      </c>
      <c r="D11" s="207"/>
      <c r="E11" s="207"/>
      <c r="F11" s="1"/>
      <c r="H11" s="9" t="s">
        <v>7</v>
      </c>
      <c r="I11" s="11">
        <f>+(I8/240)*1.25*24</f>
        <v>141.25</v>
      </c>
    </row>
    <row r="12" spans="1:9" s="3" customFormat="1" x14ac:dyDescent="0.25">
      <c r="A12" s="1"/>
      <c r="B12" s="9" t="s">
        <v>8</v>
      </c>
      <c r="C12" s="12">
        <f>+(C8/240)*1.35*24</f>
        <v>152.55000000000001</v>
      </c>
      <c r="D12" s="207"/>
      <c r="E12" s="207"/>
      <c r="F12" s="1"/>
      <c r="H12" s="9" t="s">
        <v>8</v>
      </c>
      <c r="I12" s="12">
        <f>+(I8/240)*1.35*24</f>
        <v>152.55000000000001</v>
      </c>
    </row>
    <row r="13" spans="1:9" s="3" customFormat="1" x14ac:dyDescent="0.25">
      <c r="A13" s="1"/>
      <c r="B13" s="13" t="s">
        <v>9</v>
      </c>
      <c r="C13" s="18">
        <f>+C8+C9+C11+C12+C10</f>
        <v>2147</v>
      </c>
      <c r="D13" s="207"/>
      <c r="E13" s="207"/>
      <c r="F13" s="1"/>
      <c r="H13" s="13" t="s">
        <v>9</v>
      </c>
      <c r="I13" s="18">
        <f>+I8+I9+I11+I12+I10</f>
        <v>1988.8</v>
      </c>
    </row>
    <row r="14" spans="1:9" s="3" customFormat="1" x14ac:dyDescent="0.25">
      <c r="A14" s="1"/>
      <c r="B14" s="9" t="s">
        <v>10</v>
      </c>
      <c r="C14" s="12">
        <f>+C8/30*2</f>
        <v>75.333333333333329</v>
      </c>
      <c r="D14" s="207"/>
      <c r="E14" s="207"/>
      <c r="F14" s="1"/>
      <c r="H14" s="9" t="s">
        <v>10</v>
      </c>
      <c r="I14" s="12">
        <f>+I8/30*2</f>
        <v>75.333333333333329</v>
      </c>
    </row>
    <row r="15" spans="1:9" s="3" customFormat="1" x14ac:dyDescent="0.25">
      <c r="A15" s="1"/>
      <c r="B15" s="13" t="s">
        <v>11</v>
      </c>
      <c r="C15" s="18">
        <f>SUM(C13:C14)</f>
        <v>2222.3333333333335</v>
      </c>
      <c r="D15" s="207"/>
      <c r="E15" s="207"/>
      <c r="F15" s="1"/>
      <c r="H15" s="13" t="s">
        <v>11</v>
      </c>
      <c r="I15" s="18">
        <f>SUM(I13:I14)</f>
        <v>2064.1333333333332</v>
      </c>
    </row>
    <row r="16" spans="1:9" s="3" customFormat="1" ht="30.6" x14ac:dyDescent="0.25">
      <c r="A16" s="1"/>
      <c r="B16" s="14" t="s">
        <v>21</v>
      </c>
      <c r="C16" s="12">
        <f>+(C15)*8.33%</f>
        <v>185.12036666666668</v>
      </c>
      <c r="D16" s="207"/>
      <c r="E16" s="207"/>
      <c r="F16" s="1"/>
      <c r="H16" s="14" t="s">
        <v>21</v>
      </c>
      <c r="I16" s="12">
        <f>+(I15)*8.33%</f>
        <v>171.94230666666667</v>
      </c>
    </row>
    <row r="17" spans="1:9" s="3" customFormat="1" ht="20.399999999999999" x14ac:dyDescent="0.25">
      <c r="A17" s="1"/>
      <c r="B17" s="14" t="s">
        <v>22</v>
      </c>
      <c r="C17" s="12">
        <f>((C15)*16.67%)*1.09</f>
        <v>403.80463366666675</v>
      </c>
      <c r="D17" s="207"/>
      <c r="E17" s="207"/>
      <c r="F17" s="1"/>
      <c r="H17" s="14" t="s">
        <v>22</v>
      </c>
      <c r="I17" s="12">
        <f>((I15)*16.67%)*1.09</f>
        <v>375.05921906666669</v>
      </c>
    </row>
    <row r="18" spans="1:9" s="3" customFormat="1" x14ac:dyDescent="0.25">
      <c r="A18" s="1"/>
      <c r="B18" s="9" t="s">
        <v>12</v>
      </c>
      <c r="C18" s="12">
        <f>+(C15)*11.11%</f>
        <v>246.90123333333332</v>
      </c>
      <c r="D18" s="207"/>
      <c r="E18" s="207"/>
      <c r="F18" s="1"/>
      <c r="H18" s="9" t="s">
        <v>12</v>
      </c>
      <c r="I18" s="12">
        <f>+(I15)*11.11%</f>
        <v>229.32521333333329</v>
      </c>
    </row>
    <row r="19" spans="1:9" s="3" customFormat="1" x14ac:dyDescent="0.25">
      <c r="A19" s="1"/>
      <c r="B19" s="13" t="s">
        <v>13</v>
      </c>
      <c r="C19" s="18">
        <f>+C18+C17+C16+C15</f>
        <v>3058.1595670000002</v>
      </c>
      <c r="D19" s="207"/>
      <c r="E19" s="207"/>
      <c r="F19" s="1"/>
      <c r="H19" s="13" t="s">
        <v>13</v>
      </c>
      <c r="I19" s="18">
        <f>+I18+I17+I16+I15</f>
        <v>2840.4600723999997</v>
      </c>
    </row>
    <row r="20" spans="1:9" s="3" customFormat="1" x14ac:dyDescent="0.25">
      <c r="A20" s="1"/>
      <c r="B20" s="8" t="s">
        <v>14</v>
      </c>
      <c r="C20" s="21"/>
      <c r="D20" s="207"/>
      <c r="E20" s="207"/>
      <c r="F20" s="1"/>
      <c r="H20" s="8" t="s">
        <v>14</v>
      </c>
      <c r="I20" s="21"/>
    </row>
    <row r="21" spans="1:9" s="3" customFormat="1" x14ac:dyDescent="0.25">
      <c r="A21" s="1"/>
      <c r="B21" s="9" t="s">
        <v>15</v>
      </c>
      <c r="C21" s="12">
        <f>+(C8+C9)*9%</f>
        <v>111.86999999999999</v>
      </c>
      <c r="D21" s="207"/>
      <c r="E21" s="207"/>
      <c r="F21" s="1"/>
      <c r="H21" s="9" t="s">
        <v>15</v>
      </c>
      <c r="I21" s="12">
        <f>+(I8+I9)*9%</f>
        <v>111.86999999999999</v>
      </c>
    </row>
    <row r="22" spans="1:9" s="3" customFormat="1" x14ac:dyDescent="0.25">
      <c r="A22" s="1"/>
      <c r="B22" s="9" t="s">
        <v>16</v>
      </c>
      <c r="C22" s="12">
        <f>(C8+C9)*(2.88%+3.45%)</f>
        <v>78.681899999999999</v>
      </c>
      <c r="D22" s="207"/>
      <c r="E22" s="207"/>
      <c r="F22" s="1"/>
      <c r="H22" s="9" t="s">
        <v>16</v>
      </c>
      <c r="I22" s="12">
        <f>(I8+I9)*(2.88%+3.45%)</f>
        <v>78.681899999999999</v>
      </c>
    </row>
    <row r="23" spans="1:9" s="3" customFormat="1" x14ac:dyDescent="0.25">
      <c r="A23" s="1"/>
      <c r="B23" s="13" t="s">
        <v>17</v>
      </c>
      <c r="C23" s="18">
        <f>+C19+C21+C22</f>
        <v>3248.7114670000001</v>
      </c>
      <c r="D23" s="207"/>
      <c r="E23" s="207"/>
      <c r="F23" s="1"/>
      <c r="H23" s="13" t="s">
        <v>17</v>
      </c>
      <c r="I23" s="18">
        <f>+I19+I21+I22</f>
        <v>3031.0119723999996</v>
      </c>
    </row>
    <row r="24" spans="1:9" s="3" customFormat="1" x14ac:dyDescent="0.25">
      <c r="A24" s="1"/>
      <c r="B24" s="15" t="s">
        <v>18</v>
      </c>
      <c r="C24" s="19">
        <f>+C23/6</f>
        <v>541.45191116666672</v>
      </c>
      <c r="D24" s="207"/>
      <c r="E24" s="207"/>
      <c r="F24" s="1"/>
      <c r="H24" s="15" t="s">
        <v>18</v>
      </c>
      <c r="I24" s="19">
        <f>+I23/6</f>
        <v>505.16866206666663</v>
      </c>
    </row>
    <row r="25" spans="1:9" s="3" customFormat="1" x14ac:dyDescent="0.25">
      <c r="A25" s="1"/>
      <c r="B25" s="15" t="s">
        <v>111</v>
      </c>
      <c r="C25" s="6"/>
      <c r="D25" s="207"/>
      <c r="E25" s="207"/>
      <c r="F25" s="1"/>
      <c r="H25" s="15" t="s">
        <v>111</v>
      </c>
      <c r="I25" s="6"/>
    </row>
    <row r="26" spans="1:9" s="3" customFormat="1" x14ac:dyDescent="0.25">
      <c r="A26" s="1"/>
      <c r="B26" s="16" t="s">
        <v>19</v>
      </c>
      <c r="C26" s="20">
        <f>+C25+C24+C23</f>
        <v>3790.1633781666669</v>
      </c>
      <c r="D26" s="207"/>
      <c r="E26" s="207"/>
      <c r="F26" s="1"/>
      <c r="H26" s="16" t="s">
        <v>19</v>
      </c>
      <c r="I26" s="20">
        <f>+I25+I24+I23</f>
        <v>3536.1806344666661</v>
      </c>
    </row>
    <row r="27" spans="1:9" x14ac:dyDescent="0.25">
      <c r="A27" s="2"/>
      <c r="B27" s="17" t="s">
        <v>20</v>
      </c>
      <c r="C27" s="18">
        <f>+C26</f>
        <v>3790.1633781666669</v>
      </c>
      <c r="D27" s="206"/>
      <c r="E27" s="206"/>
      <c r="F27" s="2"/>
      <c r="H27" s="17" t="s">
        <v>20</v>
      </c>
      <c r="I27" s="18">
        <f>+I26</f>
        <v>3536.1806344666661</v>
      </c>
    </row>
    <row r="28" spans="1:9" x14ac:dyDescent="0.25">
      <c r="A28" s="1"/>
      <c r="B28" s="1"/>
      <c r="C28" s="1"/>
      <c r="D28" s="1"/>
      <c r="E28" s="1"/>
      <c r="F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H29" s="1"/>
      <c r="I29" s="1"/>
    </row>
    <row r="30" spans="1:9" ht="12.75" customHeight="1" x14ac:dyDescent="0.25">
      <c r="A30" s="205">
        <v>62</v>
      </c>
      <c r="B30" s="205"/>
      <c r="C30" s="205"/>
      <c r="D30" s="205"/>
      <c r="E30" s="205"/>
      <c r="F30" s="205"/>
    </row>
  </sheetData>
  <mergeCells count="35">
    <mergeCell ref="B3:C3"/>
    <mergeCell ref="D3:E3"/>
    <mergeCell ref="B2:C2"/>
    <mergeCell ref="D2:E2"/>
    <mergeCell ref="D8:E8"/>
    <mergeCell ref="D9:E9"/>
    <mergeCell ref="B4:C4"/>
    <mergeCell ref="D4:E4"/>
    <mergeCell ref="B5:B6"/>
    <mergeCell ref="D5:E5"/>
    <mergeCell ref="D6:E6"/>
    <mergeCell ref="D7:E7"/>
    <mergeCell ref="D18:E18"/>
    <mergeCell ref="D13:E13"/>
    <mergeCell ref="D14:E14"/>
    <mergeCell ref="D15:E15"/>
    <mergeCell ref="D10:E10"/>
    <mergeCell ref="D11:E11"/>
    <mergeCell ref="D12:E12"/>
    <mergeCell ref="H2:I2"/>
    <mergeCell ref="H3:I3"/>
    <mergeCell ref="H4:I4"/>
    <mergeCell ref="H5:H6"/>
    <mergeCell ref="A30:F30"/>
    <mergeCell ref="D27:E27"/>
    <mergeCell ref="D25:E25"/>
    <mergeCell ref="D26:E26"/>
    <mergeCell ref="D22:E22"/>
    <mergeCell ref="D23:E23"/>
    <mergeCell ref="D24:E24"/>
    <mergeCell ref="D19:E19"/>
    <mergeCell ref="D20:E20"/>
    <mergeCell ref="D21:E21"/>
    <mergeCell ref="D16:E16"/>
    <mergeCell ref="D17:E17"/>
  </mergeCells>
  <pageMargins left="0.7" right="0.7" top="0.75" bottom="0.75" header="0.3" footer="0.3"/>
  <pageSetup paperSize="9" scale="60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881DA-A19F-411A-AFA2-2A52B0D1F2D4}">
  <dimension ref="A1:G18"/>
  <sheetViews>
    <sheetView view="pageBreakPreview" zoomScale="145" zoomScaleNormal="115" zoomScaleSheetLayoutView="145" workbookViewId="0">
      <selection activeCell="D10" sqref="D10"/>
    </sheetView>
  </sheetViews>
  <sheetFormatPr baseColWidth="10" defaultColWidth="15.109375" defaultRowHeight="10.199999999999999" x14ac:dyDescent="0.2"/>
  <cols>
    <col min="1" max="1" width="63.44140625" style="83" customWidth="1"/>
    <col min="2" max="2" width="12.44140625" style="83" customWidth="1"/>
    <col min="3" max="3" width="13" style="83" customWidth="1"/>
    <col min="4" max="4" width="13" style="83" bestFit="1" customWidth="1"/>
    <col min="5" max="5" width="3.44140625" style="83" customWidth="1"/>
    <col min="6" max="234" width="15.109375" style="83"/>
    <col min="235" max="235" width="13.77734375" style="83" customWidth="1"/>
    <col min="236" max="236" width="47.109375" style="83" bestFit="1" customWidth="1"/>
    <col min="237" max="237" width="9" style="83" customWidth="1"/>
    <col min="238" max="238" width="10.6640625" style="83" customWidth="1"/>
    <col min="239" max="239" width="16.33203125" style="83" bestFit="1" customWidth="1"/>
    <col min="240" max="240" width="13.6640625" style="83" customWidth="1"/>
    <col min="241" max="245" width="15.109375" style="83"/>
    <col min="246" max="246" width="16.33203125" style="83" bestFit="1" customWidth="1"/>
    <col min="247" max="249" width="15.109375" style="83"/>
    <col min="250" max="250" width="15.6640625" style="83" bestFit="1" customWidth="1"/>
    <col min="251" max="490" width="15.109375" style="83"/>
    <col min="491" max="491" width="13.77734375" style="83" customWidth="1"/>
    <col min="492" max="492" width="47.109375" style="83" bestFit="1" customWidth="1"/>
    <col min="493" max="493" width="9" style="83" customWidth="1"/>
    <col min="494" max="494" width="10.6640625" style="83" customWidth="1"/>
    <col min="495" max="495" width="16.33203125" style="83" bestFit="1" customWidth="1"/>
    <col min="496" max="496" width="13.6640625" style="83" customWidth="1"/>
    <col min="497" max="501" width="15.109375" style="83"/>
    <col min="502" max="502" width="16.33203125" style="83" bestFit="1" customWidth="1"/>
    <col min="503" max="505" width="15.109375" style="83"/>
    <col min="506" max="506" width="15.6640625" style="83" bestFit="1" customWidth="1"/>
    <col min="507" max="746" width="15.109375" style="83"/>
    <col min="747" max="747" width="13.77734375" style="83" customWidth="1"/>
    <col min="748" max="748" width="47.109375" style="83" bestFit="1" customWidth="1"/>
    <col min="749" max="749" width="9" style="83" customWidth="1"/>
    <col min="750" max="750" width="10.6640625" style="83" customWidth="1"/>
    <col min="751" max="751" width="16.33203125" style="83" bestFit="1" customWidth="1"/>
    <col min="752" max="752" width="13.6640625" style="83" customWidth="1"/>
    <col min="753" max="757" width="15.109375" style="83"/>
    <col min="758" max="758" width="16.33203125" style="83" bestFit="1" customWidth="1"/>
    <col min="759" max="761" width="15.109375" style="83"/>
    <col min="762" max="762" width="15.6640625" style="83" bestFit="1" customWidth="1"/>
    <col min="763" max="1002" width="15.109375" style="83"/>
    <col min="1003" max="1003" width="13.77734375" style="83" customWidth="1"/>
    <col min="1004" max="1004" width="47.109375" style="83" bestFit="1" customWidth="1"/>
    <col min="1005" max="1005" width="9" style="83" customWidth="1"/>
    <col min="1006" max="1006" width="10.6640625" style="83" customWidth="1"/>
    <col min="1007" max="1007" width="16.33203125" style="83" bestFit="1" customWidth="1"/>
    <col min="1008" max="1008" width="13.6640625" style="83" customWidth="1"/>
    <col min="1009" max="1013" width="15.109375" style="83"/>
    <col min="1014" max="1014" width="16.33203125" style="83" bestFit="1" customWidth="1"/>
    <col min="1015" max="1017" width="15.109375" style="83"/>
    <col min="1018" max="1018" width="15.6640625" style="83" bestFit="1" customWidth="1"/>
    <col min="1019" max="1258" width="15.109375" style="83"/>
    <col min="1259" max="1259" width="13.77734375" style="83" customWidth="1"/>
    <col min="1260" max="1260" width="47.109375" style="83" bestFit="1" customWidth="1"/>
    <col min="1261" max="1261" width="9" style="83" customWidth="1"/>
    <col min="1262" max="1262" width="10.6640625" style="83" customWidth="1"/>
    <col min="1263" max="1263" width="16.33203125" style="83" bestFit="1" customWidth="1"/>
    <col min="1264" max="1264" width="13.6640625" style="83" customWidth="1"/>
    <col min="1265" max="1269" width="15.109375" style="83"/>
    <col min="1270" max="1270" width="16.33203125" style="83" bestFit="1" customWidth="1"/>
    <col min="1271" max="1273" width="15.109375" style="83"/>
    <col min="1274" max="1274" width="15.6640625" style="83" bestFit="1" customWidth="1"/>
    <col min="1275" max="1514" width="15.109375" style="83"/>
    <col min="1515" max="1515" width="13.77734375" style="83" customWidth="1"/>
    <col min="1516" max="1516" width="47.109375" style="83" bestFit="1" customWidth="1"/>
    <col min="1517" max="1517" width="9" style="83" customWidth="1"/>
    <col min="1518" max="1518" width="10.6640625" style="83" customWidth="1"/>
    <col min="1519" max="1519" width="16.33203125" style="83" bestFit="1" customWidth="1"/>
    <col min="1520" max="1520" width="13.6640625" style="83" customWidth="1"/>
    <col min="1521" max="1525" width="15.109375" style="83"/>
    <col min="1526" max="1526" width="16.33203125" style="83" bestFit="1" customWidth="1"/>
    <col min="1527" max="1529" width="15.109375" style="83"/>
    <col min="1530" max="1530" width="15.6640625" style="83" bestFit="1" customWidth="1"/>
    <col min="1531" max="1770" width="15.109375" style="83"/>
    <col min="1771" max="1771" width="13.77734375" style="83" customWidth="1"/>
    <col min="1772" max="1772" width="47.109375" style="83" bestFit="1" customWidth="1"/>
    <col min="1773" max="1773" width="9" style="83" customWidth="1"/>
    <col min="1774" max="1774" width="10.6640625" style="83" customWidth="1"/>
    <col min="1775" max="1775" width="16.33203125" style="83" bestFit="1" customWidth="1"/>
    <col min="1776" max="1776" width="13.6640625" style="83" customWidth="1"/>
    <col min="1777" max="1781" width="15.109375" style="83"/>
    <col min="1782" max="1782" width="16.33203125" style="83" bestFit="1" customWidth="1"/>
    <col min="1783" max="1785" width="15.109375" style="83"/>
    <col min="1786" max="1786" width="15.6640625" style="83" bestFit="1" customWidth="1"/>
    <col min="1787" max="2026" width="15.109375" style="83"/>
    <col min="2027" max="2027" width="13.77734375" style="83" customWidth="1"/>
    <col min="2028" max="2028" width="47.109375" style="83" bestFit="1" customWidth="1"/>
    <col min="2029" max="2029" width="9" style="83" customWidth="1"/>
    <col min="2030" max="2030" width="10.6640625" style="83" customWidth="1"/>
    <col min="2031" max="2031" width="16.33203125" style="83" bestFit="1" customWidth="1"/>
    <col min="2032" max="2032" width="13.6640625" style="83" customWidth="1"/>
    <col min="2033" max="2037" width="15.109375" style="83"/>
    <col min="2038" max="2038" width="16.33203125" style="83" bestFit="1" customWidth="1"/>
    <col min="2039" max="2041" width="15.109375" style="83"/>
    <col min="2042" max="2042" width="15.6640625" style="83" bestFit="1" customWidth="1"/>
    <col min="2043" max="2282" width="15.109375" style="83"/>
    <col min="2283" max="2283" width="13.77734375" style="83" customWidth="1"/>
    <col min="2284" max="2284" width="47.109375" style="83" bestFit="1" customWidth="1"/>
    <col min="2285" max="2285" width="9" style="83" customWidth="1"/>
    <col min="2286" max="2286" width="10.6640625" style="83" customWidth="1"/>
    <col min="2287" max="2287" width="16.33203125" style="83" bestFit="1" customWidth="1"/>
    <col min="2288" max="2288" width="13.6640625" style="83" customWidth="1"/>
    <col min="2289" max="2293" width="15.109375" style="83"/>
    <col min="2294" max="2294" width="16.33203125" style="83" bestFit="1" customWidth="1"/>
    <col min="2295" max="2297" width="15.109375" style="83"/>
    <col min="2298" max="2298" width="15.6640625" style="83" bestFit="1" customWidth="1"/>
    <col min="2299" max="2538" width="15.109375" style="83"/>
    <col min="2539" max="2539" width="13.77734375" style="83" customWidth="1"/>
    <col min="2540" max="2540" width="47.109375" style="83" bestFit="1" customWidth="1"/>
    <col min="2541" max="2541" width="9" style="83" customWidth="1"/>
    <col min="2542" max="2542" width="10.6640625" style="83" customWidth="1"/>
    <col min="2543" max="2543" width="16.33203125" style="83" bestFit="1" customWidth="1"/>
    <col min="2544" max="2544" width="13.6640625" style="83" customWidth="1"/>
    <col min="2545" max="2549" width="15.109375" style="83"/>
    <col min="2550" max="2550" width="16.33203125" style="83" bestFit="1" customWidth="1"/>
    <col min="2551" max="2553" width="15.109375" style="83"/>
    <col min="2554" max="2554" width="15.6640625" style="83" bestFit="1" customWidth="1"/>
    <col min="2555" max="2794" width="15.109375" style="83"/>
    <col min="2795" max="2795" width="13.77734375" style="83" customWidth="1"/>
    <col min="2796" max="2796" width="47.109375" style="83" bestFit="1" customWidth="1"/>
    <col min="2797" max="2797" width="9" style="83" customWidth="1"/>
    <col min="2798" max="2798" width="10.6640625" style="83" customWidth="1"/>
    <col min="2799" max="2799" width="16.33203125" style="83" bestFit="1" customWidth="1"/>
    <col min="2800" max="2800" width="13.6640625" style="83" customWidth="1"/>
    <col min="2801" max="2805" width="15.109375" style="83"/>
    <col min="2806" max="2806" width="16.33203125" style="83" bestFit="1" customWidth="1"/>
    <col min="2807" max="2809" width="15.109375" style="83"/>
    <col min="2810" max="2810" width="15.6640625" style="83" bestFit="1" customWidth="1"/>
    <col min="2811" max="3050" width="15.109375" style="83"/>
    <col min="3051" max="3051" width="13.77734375" style="83" customWidth="1"/>
    <col min="3052" max="3052" width="47.109375" style="83" bestFit="1" customWidth="1"/>
    <col min="3053" max="3053" width="9" style="83" customWidth="1"/>
    <col min="3054" max="3054" width="10.6640625" style="83" customWidth="1"/>
    <col min="3055" max="3055" width="16.33203125" style="83" bestFit="1" customWidth="1"/>
    <col min="3056" max="3056" width="13.6640625" style="83" customWidth="1"/>
    <col min="3057" max="3061" width="15.109375" style="83"/>
    <col min="3062" max="3062" width="16.33203125" style="83" bestFit="1" customWidth="1"/>
    <col min="3063" max="3065" width="15.109375" style="83"/>
    <col min="3066" max="3066" width="15.6640625" style="83" bestFit="1" customWidth="1"/>
    <col min="3067" max="3306" width="15.109375" style="83"/>
    <col min="3307" max="3307" width="13.77734375" style="83" customWidth="1"/>
    <col min="3308" max="3308" width="47.109375" style="83" bestFit="1" customWidth="1"/>
    <col min="3309" max="3309" width="9" style="83" customWidth="1"/>
    <col min="3310" max="3310" width="10.6640625" style="83" customWidth="1"/>
    <col min="3311" max="3311" width="16.33203125" style="83" bestFit="1" customWidth="1"/>
    <col min="3312" max="3312" width="13.6640625" style="83" customWidth="1"/>
    <col min="3313" max="3317" width="15.109375" style="83"/>
    <col min="3318" max="3318" width="16.33203125" style="83" bestFit="1" customWidth="1"/>
    <col min="3319" max="3321" width="15.109375" style="83"/>
    <col min="3322" max="3322" width="15.6640625" style="83" bestFit="1" customWidth="1"/>
    <col min="3323" max="3562" width="15.109375" style="83"/>
    <col min="3563" max="3563" width="13.77734375" style="83" customWidth="1"/>
    <col min="3564" max="3564" width="47.109375" style="83" bestFit="1" customWidth="1"/>
    <col min="3565" max="3565" width="9" style="83" customWidth="1"/>
    <col min="3566" max="3566" width="10.6640625" style="83" customWidth="1"/>
    <col min="3567" max="3567" width="16.33203125" style="83" bestFit="1" customWidth="1"/>
    <col min="3568" max="3568" width="13.6640625" style="83" customWidth="1"/>
    <col min="3569" max="3573" width="15.109375" style="83"/>
    <col min="3574" max="3574" width="16.33203125" style="83" bestFit="1" customWidth="1"/>
    <col min="3575" max="3577" width="15.109375" style="83"/>
    <col min="3578" max="3578" width="15.6640625" style="83" bestFit="1" customWidth="1"/>
    <col min="3579" max="3818" width="15.109375" style="83"/>
    <col min="3819" max="3819" width="13.77734375" style="83" customWidth="1"/>
    <col min="3820" max="3820" width="47.109375" style="83" bestFit="1" customWidth="1"/>
    <col min="3821" max="3821" width="9" style="83" customWidth="1"/>
    <col min="3822" max="3822" width="10.6640625" style="83" customWidth="1"/>
    <col min="3823" max="3823" width="16.33203125" style="83" bestFit="1" customWidth="1"/>
    <col min="3824" max="3824" width="13.6640625" style="83" customWidth="1"/>
    <col min="3825" max="3829" width="15.109375" style="83"/>
    <col min="3830" max="3830" width="16.33203125" style="83" bestFit="1" customWidth="1"/>
    <col min="3831" max="3833" width="15.109375" style="83"/>
    <col min="3834" max="3834" width="15.6640625" style="83" bestFit="1" customWidth="1"/>
    <col min="3835" max="4074" width="15.109375" style="83"/>
    <col min="4075" max="4075" width="13.77734375" style="83" customWidth="1"/>
    <col min="4076" max="4076" width="47.109375" style="83" bestFit="1" customWidth="1"/>
    <col min="4077" max="4077" width="9" style="83" customWidth="1"/>
    <col min="4078" max="4078" width="10.6640625" style="83" customWidth="1"/>
    <col min="4079" max="4079" width="16.33203125" style="83" bestFit="1" customWidth="1"/>
    <col min="4080" max="4080" width="13.6640625" style="83" customWidth="1"/>
    <col min="4081" max="4085" width="15.109375" style="83"/>
    <col min="4086" max="4086" width="16.33203125" style="83" bestFit="1" customWidth="1"/>
    <col min="4087" max="4089" width="15.109375" style="83"/>
    <col min="4090" max="4090" width="15.6640625" style="83" bestFit="1" customWidth="1"/>
    <col min="4091" max="4330" width="15.109375" style="83"/>
    <col min="4331" max="4331" width="13.77734375" style="83" customWidth="1"/>
    <col min="4332" max="4332" width="47.109375" style="83" bestFit="1" customWidth="1"/>
    <col min="4333" max="4333" width="9" style="83" customWidth="1"/>
    <col min="4334" max="4334" width="10.6640625" style="83" customWidth="1"/>
    <col min="4335" max="4335" width="16.33203125" style="83" bestFit="1" customWidth="1"/>
    <col min="4336" max="4336" width="13.6640625" style="83" customWidth="1"/>
    <col min="4337" max="4341" width="15.109375" style="83"/>
    <col min="4342" max="4342" width="16.33203125" style="83" bestFit="1" customWidth="1"/>
    <col min="4343" max="4345" width="15.109375" style="83"/>
    <col min="4346" max="4346" width="15.6640625" style="83" bestFit="1" customWidth="1"/>
    <col min="4347" max="4586" width="15.109375" style="83"/>
    <col min="4587" max="4587" width="13.77734375" style="83" customWidth="1"/>
    <col min="4588" max="4588" width="47.109375" style="83" bestFit="1" customWidth="1"/>
    <col min="4589" max="4589" width="9" style="83" customWidth="1"/>
    <col min="4590" max="4590" width="10.6640625" style="83" customWidth="1"/>
    <col min="4591" max="4591" width="16.33203125" style="83" bestFit="1" customWidth="1"/>
    <col min="4592" max="4592" width="13.6640625" style="83" customWidth="1"/>
    <col min="4593" max="4597" width="15.109375" style="83"/>
    <col min="4598" max="4598" width="16.33203125" style="83" bestFit="1" customWidth="1"/>
    <col min="4599" max="4601" width="15.109375" style="83"/>
    <col min="4602" max="4602" width="15.6640625" style="83" bestFit="1" customWidth="1"/>
    <col min="4603" max="4842" width="15.109375" style="83"/>
    <col min="4843" max="4843" width="13.77734375" style="83" customWidth="1"/>
    <col min="4844" max="4844" width="47.109375" style="83" bestFit="1" customWidth="1"/>
    <col min="4845" max="4845" width="9" style="83" customWidth="1"/>
    <col min="4846" max="4846" width="10.6640625" style="83" customWidth="1"/>
    <col min="4847" max="4847" width="16.33203125" style="83" bestFit="1" customWidth="1"/>
    <col min="4848" max="4848" width="13.6640625" style="83" customWidth="1"/>
    <col min="4849" max="4853" width="15.109375" style="83"/>
    <col min="4854" max="4854" width="16.33203125" style="83" bestFit="1" customWidth="1"/>
    <col min="4855" max="4857" width="15.109375" style="83"/>
    <col min="4858" max="4858" width="15.6640625" style="83" bestFit="1" customWidth="1"/>
    <col min="4859" max="5098" width="15.109375" style="83"/>
    <col min="5099" max="5099" width="13.77734375" style="83" customWidth="1"/>
    <col min="5100" max="5100" width="47.109375" style="83" bestFit="1" customWidth="1"/>
    <col min="5101" max="5101" width="9" style="83" customWidth="1"/>
    <col min="5102" max="5102" width="10.6640625" style="83" customWidth="1"/>
    <col min="5103" max="5103" width="16.33203125" style="83" bestFit="1" customWidth="1"/>
    <col min="5104" max="5104" width="13.6640625" style="83" customWidth="1"/>
    <col min="5105" max="5109" width="15.109375" style="83"/>
    <col min="5110" max="5110" width="16.33203125" style="83" bestFit="1" customWidth="1"/>
    <col min="5111" max="5113" width="15.109375" style="83"/>
    <col min="5114" max="5114" width="15.6640625" style="83" bestFit="1" customWidth="1"/>
    <col min="5115" max="5354" width="15.109375" style="83"/>
    <col min="5355" max="5355" width="13.77734375" style="83" customWidth="1"/>
    <col min="5356" max="5356" width="47.109375" style="83" bestFit="1" customWidth="1"/>
    <col min="5357" max="5357" width="9" style="83" customWidth="1"/>
    <col min="5358" max="5358" width="10.6640625" style="83" customWidth="1"/>
    <col min="5359" max="5359" width="16.33203125" style="83" bestFit="1" customWidth="1"/>
    <col min="5360" max="5360" width="13.6640625" style="83" customWidth="1"/>
    <col min="5361" max="5365" width="15.109375" style="83"/>
    <col min="5366" max="5366" width="16.33203125" style="83" bestFit="1" customWidth="1"/>
    <col min="5367" max="5369" width="15.109375" style="83"/>
    <col min="5370" max="5370" width="15.6640625" style="83" bestFit="1" customWidth="1"/>
    <col min="5371" max="5610" width="15.109375" style="83"/>
    <col min="5611" max="5611" width="13.77734375" style="83" customWidth="1"/>
    <col min="5612" max="5612" width="47.109375" style="83" bestFit="1" customWidth="1"/>
    <col min="5613" max="5613" width="9" style="83" customWidth="1"/>
    <col min="5614" max="5614" width="10.6640625" style="83" customWidth="1"/>
    <col min="5615" max="5615" width="16.33203125" style="83" bestFit="1" customWidth="1"/>
    <col min="5616" max="5616" width="13.6640625" style="83" customWidth="1"/>
    <col min="5617" max="5621" width="15.109375" style="83"/>
    <col min="5622" max="5622" width="16.33203125" style="83" bestFit="1" customWidth="1"/>
    <col min="5623" max="5625" width="15.109375" style="83"/>
    <col min="5626" max="5626" width="15.6640625" style="83" bestFit="1" customWidth="1"/>
    <col min="5627" max="5866" width="15.109375" style="83"/>
    <col min="5867" max="5867" width="13.77734375" style="83" customWidth="1"/>
    <col min="5868" max="5868" width="47.109375" style="83" bestFit="1" customWidth="1"/>
    <col min="5869" max="5869" width="9" style="83" customWidth="1"/>
    <col min="5870" max="5870" width="10.6640625" style="83" customWidth="1"/>
    <col min="5871" max="5871" width="16.33203125" style="83" bestFit="1" customWidth="1"/>
    <col min="5872" max="5872" width="13.6640625" style="83" customWidth="1"/>
    <col min="5873" max="5877" width="15.109375" style="83"/>
    <col min="5878" max="5878" width="16.33203125" style="83" bestFit="1" customWidth="1"/>
    <col min="5879" max="5881" width="15.109375" style="83"/>
    <col min="5882" max="5882" width="15.6640625" style="83" bestFit="1" customWidth="1"/>
    <col min="5883" max="6122" width="15.109375" style="83"/>
    <col min="6123" max="6123" width="13.77734375" style="83" customWidth="1"/>
    <col min="6124" max="6124" width="47.109375" style="83" bestFit="1" customWidth="1"/>
    <col min="6125" max="6125" width="9" style="83" customWidth="1"/>
    <col min="6126" max="6126" width="10.6640625" style="83" customWidth="1"/>
    <col min="6127" max="6127" width="16.33203125" style="83" bestFit="1" customWidth="1"/>
    <col min="6128" max="6128" width="13.6640625" style="83" customWidth="1"/>
    <col min="6129" max="6133" width="15.109375" style="83"/>
    <col min="6134" max="6134" width="16.33203125" style="83" bestFit="1" customWidth="1"/>
    <col min="6135" max="6137" width="15.109375" style="83"/>
    <col min="6138" max="6138" width="15.6640625" style="83" bestFit="1" customWidth="1"/>
    <col min="6139" max="6378" width="15.109375" style="83"/>
    <col min="6379" max="6379" width="13.77734375" style="83" customWidth="1"/>
    <col min="6380" max="6380" width="47.109375" style="83" bestFit="1" customWidth="1"/>
    <col min="6381" max="6381" width="9" style="83" customWidth="1"/>
    <col min="6382" max="6382" width="10.6640625" style="83" customWidth="1"/>
    <col min="6383" max="6383" width="16.33203125" style="83" bestFit="1" customWidth="1"/>
    <col min="6384" max="6384" width="13.6640625" style="83" customWidth="1"/>
    <col min="6385" max="6389" width="15.109375" style="83"/>
    <col min="6390" max="6390" width="16.33203125" style="83" bestFit="1" customWidth="1"/>
    <col min="6391" max="6393" width="15.109375" style="83"/>
    <col min="6394" max="6394" width="15.6640625" style="83" bestFit="1" customWidth="1"/>
    <col min="6395" max="6634" width="15.109375" style="83"/>
    <col min="6635" max="6635" width="13.77734375" style="83" customWidth="1"/>
    <col min="6636" max="6636" width="47.109375" style="83" bestFit="1" customWidth="1"/>
    <col min="6637" max="6637" width="9" style="83" customWidth="1"/>
    <col min="6638" max="6638" width="10.6640625" style="83" customWidth="1"/>
    <col min="6639" max="6639" width="16.33203125" style="83" bestFit="1" customWidth="1"/>
    <col min="6640" max="6640" width="13.6640625" style="83" customWidth="1"/>
    <col min="6641" max="6645" width="15.109375" style="83"/>
    <col min="6646" max="6646" width="16.33203125" style="83" bestFit="1" customWidth="1"/>
    <col min="6647" max="6649" width="15.109375" style="83"/>
    <col min="6650" max="6650" width="15.6640625" style="83" bestFit="1" customWidth="1"/>
    <col min="6651" max="6890" width="15.109375" style="83"/>
    <col min="6891" max="6891" width="13.77734375" style="83" customWidth="1"/>
    <col min="6892" max="6892" width="47.109375" style="83" bestFit="1" customWidth="1"/>
    <col min="6893" max="6893" width="9" style="83" customWidth="1"/>
    <col min="6894" max="6894" width="10.6640625" style="83" customWidth="1"/>
    <col min="6895" max="6895" width="16.33203125" style="83" bestFit="1" customWidth="1"/>
    <col min="6896" max="6896" width="13.6640625" style="83" customWidth="1"/>
    <col min="6897" max="6901" width="15.109375" style="83"/>
    <col min="6902" max="6902" width="16.33203125" style="83" bestFit="1" customWidth="1"/>
    <col min="6903" max="6905" width="15.109375" style="83"/>
    <col min="6906" max="6906" width="15.6640625" style="83" bestFit="1" customWidth="1"/>
    <col min="6907" max="7146" width="15.109375" style="83"/>
    <col min="7147" max="7147" width="13.77734375" style="83" customWidth="1"/>
    <col min="7148" max="7148" width="47.109375" style="83" bestFit="1" customWidth="1"/>
    <col min="7149" max="7149" width="9" style="83" customWidth="1"/>
    <col min="7150" max="7150" width="10.6640625" style="83" customWidth="1"/>
    <col min="7151" max="7151" width="16.33203125" style="83" bestFit="1" customWidth="1"/>
    <col min="7152" max="7152" width="13.6640625" style="83" customWidth="1"/>
    <col min="7153" max="7157" width="15.109375" style="83"/>
    <col min="7158" max="7158" width="16.33203125" style="83" bestFit="1" customWidth="1"/>
    <col min="7159" max="7161" width="15.109375" style="83"/>
    <col min="7162" max="7162" width="15.6640625" style="83" bestFit="1" customWidth="1"/>
    <col min="7163" max="7402" width="15.109375" style="83"/>
    <col min="7403" max="7403" width="13.77734375" style="83" customWidth="1"/>
    <col min="7404" max="7404" width="47.109375" style="83" bestFit="1" customWidth="1"/>
    <col min="7405" max="7405" width="9" style="83" customWidth="1"/>
    <col min="7406" max="7406" width="10.6640625" style="83" customWidth="1"/>
    <col min="7407" max="7407" width="16.33203125" style="83" bestFit="1" customWidth="1"/>
    <col min="7408" max="7408" width="13.6640625" style="83" customWidth="1"/>
    <col min="7409" max="7413" width="15.109375" style="83"/>
    <col min="7414" max="7414" width="16.33203125" style="83" bestFit="1" customWidth="1"/>
    <col min="7415" max="7417" width="15.109375" style="83"/>
    <col min="7418" max="7418" width="15.6640625" style="83" bestFit="1" customWidth="1"/>
    <col min="7419" max="7658" width="15.109375" style="83"/>
    <col min="7659" max="7659" width="13.77734375" style="83" customWidth="1"/>
    <col min="7660" max="7660" width="47.109375" style="83" bestFit="1" customWidth="1"/>
    <col min="7661" max="7661" width="9" style="83" customWidth="1"/>
    <col min="7662" max="7662" width="10.6640625" style="83" customWidth="1"/>
    <col min="7663" max="7663" width="16.33203125" style="83" bestFit="1" customWidth="1"/>
    <col min="7664" max="7664" width="13.6640625" style="83" customWidth="1"/>
    <col min="7665" max="7669" width="15.109375" style="83"/>
    <col min="7670" max="7670" width="16.33203125" style="83" bestFit="1" customWidth="1"/>
    <col min="7671" max="7673" width="15.109375" style="83"/>
    <col min="7674" max="7674" width="15.6640625" style="83" bestFit="1" customWidth="1"/>
    <col min="7675" max="7914" width="15.109375" style="83"/>
    <col min="7915" max="7915" width="13.77734375" style="83" customWidth="1"/>
    <col min="7916" max="7916" width="47.109375" style="83" bestFit="1" customWidth="1"/>
    <col min="7917" max="7917" width="9" style="83" customWidth="1"/>
    <col min="7918" max="7918" width="10.6640625" style="83" customWidth="1"/>
    <col min="7919" max="7919" width="16.33203125" style="83" bestFit="1" customWidth="1"/>
    <col min="7920" max="7920" width="13.6640625" style="83" customWidth="1"/>
    <col min="7921" max="7925" width="15.109375" style="83"/>
    <col min="7926" max="7926" width="16.33203125" style="83" bestFit="1" customWidth="1"/>
    <col min="7927" max="7929" width="15.109375" style="83"/>
    <col min="7930" max="7930" width="15.6640625" style="83" bestFit="1" customWidth="1"/>
    <col min="7931" max="8170" width="15.109375" style="83"/>
    <col min="8171" max="8171" width="13.77734375" style="83" customWidth="1"/>
    <col min="8172" max="8172" width="47.109375" style="83" bestFit="1" customWidth="1"/>
    <col min="8173" max="8173" width="9" style="83" customWidth="1"/>
    <col min="8174" max="8174" width="10.6640625" style="83" customWidth="1"/>
    <col min="8175" max="8175" width="16.33203125" style="83" bestFit="1" customWidth="1"/>
    <col min="8176" max="8176" width="13.6640625" style="83" customWidth="1"/>
    <col min="8177" max="8181" width="15.109375" style="83"/>
    <col min="8182" max="8182" width="16.33203125" style="83" bestFit="1" customWidth="1"/>
    <col min="8183" max="8185" width="15.109375" style="83"/>
    <col min="8186" max="8186" width="15.6640625" style="83" bestFit="1" customWidth="1"/>
    <col min="8187" max="8426" width="15.109375" style="83"/>
    <col min="8427" max="8427" width="13.77734375" style="83" customWidth="1"/>
    <col min="8428" max="8428" width="47.109375" style="83" bestFit="1" customWidth="1"/>
    <col min="8429" max="8429" width="9" style="83" customWidth="1"/>
    <col min="8430" max="8430" width="10.6640625" style="83" customWidth="1"/>
    <col min="8431" max="8431" width="16.33203125" style="83" bestFit="1" customWidth="1"/>
    <col min="8432" max="8432" width="13.6640625" style="83" customWidth="1"/>
    <col min="8433" max="8437" width="15.109375" style="83"/>
    <col min="8438" max="8438" width="16.33203125" style="83" bestFit="1" customWidth="1"/>
    <col min="8439" max="8441" width="15.109375" style="83"/>
    <col min="8442" max="8442" width="15.6640625" style="83" bestFit="1" customWidth="1"/>
    <col min="8443" max="8682" width="15.109375" style="83"/>
    <col min="8683" max="8683" width="13.77734375" style="83" customWidth="1"/>
    <col min="8684" max="8684" width="47.109375" style="83" bestFit="1" customWidth="1"/>
    <col min="8685" max="8685" width="9" style="83" customWidth="1"/>
    <col min="8686" max="8686" width="10.6640625" style="83" customWidth="1"/>
    <col min="8687" max="8687" width="16.33203125" style="83" bestFit="1" customWidth="1"/>
    <col min="8688" max="8688" width="13.6640625" style="83" customWidth="1"/>
    <col min="8689" max="8693" width="15.109375" style="83"/>
    <col min="8694" max="8694" width="16.33203125" style="83" bestFit="1" customWidth="1"/>
    <col min="8695" max="8697" width="15.109375" style="83"/>
    <col min="8698" max="8698" width="15.6640625" style="83" bestFit="1" customWidth="1"/>
    <col min="8699" max="8938" width="15.109375" style="83"/>
    <col min="8939" max="8939" width="13.77734375" style="83" customWidth="1"/>
    <col min="8940" max="8940" width="47.109375" style="83" bestFit="1" customWidth="1"/>
    <col min="8941" max="8941" width="9" style="83" customWidth="1"/>
    <col min="8942" max="8942" width="10.6640625" style="83" customWidth="1"/>
    <col min="8943" max="8943" width="16.33203125" style="83" bestFit="1" customWidth="1"/>
    <col min="8944" max="8944" width="13.6640625" style="83" customWidth="1"/>
    <col min="8945" max="8949" width="15.109375" style="83"/>
    <col min="8950" max="8950" width="16.33203125" style="83" bestFit="1" customWidth="1"/>
    <col min="8951" max="8953" width="15.109375" style="83"/>
    <col min="8954" max="8954" width="15.6640625" style="83" bestFit="1" customWidth="1"/>
    <col min="8955" max="9194" width="15.109375" style="83"/>
    <col min="9195" max="9195" width="13.77734375" style="83" customWidth="1"/>
    <col min="9196" max="9196" width="47.109375" style="83" bestFit="1" customWidth="1"/>
    <col min="9197" max="9197" width="9" style="83" customWidth="1"/>
    <col min="9198" max="9198" width="10.6640625" style="83" customWidth="1"/>
    <col min="9199" max="9199" width="16.33203125" style="83" bestFit="1" customWidth="1"/>
    <col min="9200" max="9200" width="13.6640625" style="83" customWidth="1"/>
    <col min="9201" max="9205" width="15.109375" style="83"/>
    <col min="9206" max="9206" width="16.33203125" style="83" bestFit="1" customWidth="1"/>
    <col min="9207" max="9209" width="15.109375" style="83"/>
    <col min="9210" max="9210" width="15.6640625" style="83" bestFit="1" customWidth="1"/>
    <col min="9211" max="9450" width="15.109375" style="83"/>
    <col min="9451" max="9451" width="13.77734375" style="83" customWidth="1"/>
    <col min="9452" max="9452" width="47.109375" style="83" bestFit="1" customWidth="1"/>
    <col min="9453" max="9453" width="9" style="83" customWidth="1"/>
    <col min="9454" max="9454" width="10.6640625" style="83" customWidth="1"/>
    <col min="9455" max="9455" width="16.33203125" style="83" bestFit="1" customWidth="1"/>
    <col min="9456" max="9456" width="13.6640625" style="83" customWidth="1"/>
    <col min="9457" max="9461" width="15.109375" style="83"/>
    <col min="9462" max="9462" width="16.33203125" style="83" bestFit="1" customWidth="1"/>
    <col min="9463" max="9465" width="15.109375" style="83"/>
    <col min="9466" max="9466" width="15.6640625" style="83" bestFit="1" customWidth="1"/>
    <col min="9467" max="9706" width="15.109375" style="83"/>
    <col min="9707" max="9707" width="13.77734375" style="83" customWidth="1"/>
    <col min="9708" max="9708" width="47.109375" style="83" bestFit="1" customWidth="1"/>
    <col min="9709" max="9709" width="9" style="83" customWidth="1"/>
    <col min="9710" max="9710" width="10.6640625" style="83" customWidth="1"/>
    <col min="9711" max="9711" width="16.33203125" style="83" bestFit="1" customWidth="1"/>
    <col min="9712" max="9712" width="13.6640625" style="83" customWidth="1"/>
    <col min="9713" max="9717" width="15.109375" style="83"/>
    <col min="9718" max="9718" width="16.33203125" style="83" bestFit="1" customWidth="1"/>
    <col min="9719" max="9721" width="15.109375" style="83"/>
    <col min="9722" max="9722" width="15.6640625" style="83" bestFit="1" customWidth="1"/>
    <col min="9723" max="9962" width="15.109375" style="83"/>
    <col min="9963" max="9963" width="13.77734375" style="83" customWidth="1"/>
    <col min="9964" max="9964" width="47.109375" style="83" bestFit="1" customWidth="1"/>
    <col min="9965" max="9965" width="9" style="83" customWidth="1"/>
    <col min="9966" max="9966" width="10.6640625" style="83" customWidth="1"/>
    <col min="9967" max="9967" width="16.33203125" style="83" bestFit="1" customWidth="1"/>
    <col min="9968" max="9968" width="13.6640625" style="83" customWidth="1"/>
    <col min="9969" max="9973" width="15.109375" style="83"/>
    <col min="9974" max="9974" width="16.33203125" style="83" bestFit="1" customWidth="1"/>
    <col min="9975" max="9977" width="15.109375" style="83"/>
    <col min="9978" max="9978" width="15.6640625" style="83" bestFit="1" customWidth="1"/>
    <col min="9979" max="10218" width="15.109375" style="83"/>
    <col min="10219" max="10219" width="13.77734375" style="83" customWidth="1"/>
    <col min="10220" max="10220" width="47.109375" style="83" bestFit="1" customWidth="1"/>
    <col min="10221" max="10221" width="9" style="83" customWidth="1"/>
    <col min="10222" max="10222" width="10.6640625" style="83" customWidth="1"/>
    <col min="10223" max="10223" width="16.33203125" style="83" bestFit="1" customWidth="1"/>
    <col min="10224" max="10224" width="13.6640625" style="83" customWidth="1"/>
    <col min="10225" max="10229" width="15.109375" style="83"/>
    <col min="10230" max="10230" width="16.33203125" style="83" bestFit="1" customWidth="1"/>
    <col min="10231" max="10233" width="15.109375" style="83"/>
    <col min="10234" max="10234" width="15.6640625" style="83" bestFit="1" customWidth="1"/>
    <col min="10235" max="10474" width="15.109375" style="83"/>
    <col min="10475" max="10475" width="13.77734375" style="83" customWidth="1"/>
    <col min="10476" max="10476" width="47.109375" style="83" bestFit="1" customWidth="1"/>
    <col min="10477" max="10477" width="9" style="83" customWidth="1"/>
    <col min="10478" max="10478" width="10.6640625" style="83" customWidth="1"/>
    <col min="10479" max="10479" width="16.33203125" style="83" bestFit="1" customWidth="1"/>
    <col min="10480" max="10480" width="13.6640625" style="83" customWidth="1"/>
    <col min="10481" max="10485" width="15.109375" style="83"/>
    <col min="10486" max="10486" width="16.33203125" style="83" bestFit="1" customWidth="1"/>
    <col min="10487" max="10489" width="15.109375" style="83"/>
    <col min="10490" max="10490" width="15.6640625" style="83" bestFit="1" customWidth="1"/>
    <col min="10491" max="10730" width="15.109375" style="83"/>
    <col min="10731" max="10731" width="13.77734375" style="83" customWidth="1"/>
    <col min="10732" max="10732" width="47.109375" style="83" bestFit="1" customWidth="1"/>
    <col min="10733" max="10733" width="9" style="83" customWidth="1"/>
    <col min="10734" max="10734" width="10.6640625" style="83" customWidth="1"/>
    <col min="10735" max="10735" width="16.33203125" style="83" bestFit="1" customWidth="1"/>
    <col min="10736" max="10736" width="13.6640625" style="83" customWidth="1"/>
    <col min="10737" max="10741" width="15.109375" style="83"/>
    <col min="10742" max="10742" width="16.33203125" style="83" bestFit="1" customWidth="1"/>
    <col min="10743" max="10745" width="15.109375" style="83"/>
    <col min="10746" max="10746" width="15.6640625" style="83" bestFit="1" customWidth="1"/>
    <col min="10747" max="10986" width="15.109375" style="83"/>
    <col min="10987" max="10987" width="13.77734375" style="83" customWidth="1"/>
    <col min="10988" max="10988" width="47.109375" style="83" bestFit="1" customWidth="1"/>
    <col min="10989" max="10989" width="9" style="83" customWidth="1"/>
    <col min="10990" max="10990" width="10.6640625" style="83" customWidth="1"/>
    <col min="10991" max="10991" width="16.33203125" style="83" bestFit="1" customWidth="1"/>
    <col min="10992" max="10992" width="13.6640625" style="83" customWidth="1"/>
    <col min="10993" max="10997" width="15.109375" style="83"/>
    <col min="10998" max="10998" width="16.33203125" style="83" bestFit="1" customWidth="1"/>
    <col min="10999" max="11001" width="15.109375" style="83"/>
    <col min="11002" max="11002" width="15.6640625" style="83" bestFit="1" customWidth="1"/>
    <col min="11003" max="11242" width="15.109375" style="83"/>
    <col min="11243" max="11243" width="13.77734375" style="83" customWidth="1"/>
    <col min="11244" max="11244" width="47.109375" style="83" bestFit="1" customWidth="1"/>
    <col min="11245" max="11245" width="9" style="83" customWidth="1"/>
    <col min="11246" max="11246" width="10.6640625" style="83" customWidth="1"/>
    <col min="11247" max="11247" width="16.33203125" style="83" bestFit="1" customWidth="1"/>
    <col min="11248" max="11248" width="13.6640625" style="83" customWidth="1"/>
    <col min="11249" max="11253" width="15.109375" style="83"/>
    <col min="11254" max="11254" width="16.33203125" style="83" bestFit="1" customWidth="1"/>
    <col min="11255" max="11257" width="15.109375" style="83"/>
    <col min="11258" max="11258" width="15.6640625" style="83" bestFit="1" customWidth="1"/>
    <col min="11259" max="11498" width="15.109375" style="83"/>
    <col min="11499" max="11499" width="13.77734375" style="83" customWidth="1"/>
    <col min="11500" max="11500" width="47.109375" style="83" bestFit="1" customWidth="1"/>
    <col min="11501" max="11501" width="9" style="83" customWidth="1"/>
    <col min="11502" max="11502" width="10.6640625" style="83" customWidth="1"/>
    <col min="11503" max="11503" width="16.33203125" style="83" bestFit="1" customWidth="1"/>
    <col min="11504" max="11504" width="13.6640625" style="83" customWidth="1"/>
    <col min="11505" max="11509" width="15.109375" style="83"/>
    <col min="11510" max="11510" width="16.33203125" style="83" bestFit="1" customWidth="1"/>
    <col min="11511" max="11513" width="15.109375" style="83"/>
    <col min="11514" max="11514" width="15.6640625" style="83" bestFit="1" customWidth="1"/>
    <col min="11515" max="11754" width="15.109375" style="83"/>
    <col min="11755" max="11755" width="13.77734375" style="83" customWidth="1"/>
    <col min="11756" max="11756" width="47.109375" style="83" bestFit="1" customWidth="1"/>
    <col min="11757" max="11757" width="9" style="83" customWidth="1"/>
    <col min="11758" max="11758" width="10.6640625" style="83" customWidth="1"/>
    <col min="11759" max="11759" width="16.33203125" style="83" bestFit="1" customWidth="1"/>
    <col min="11760" max="11760" width="13.6640625" style="83" customWidth="1"/>
    <col min="11761" max="11765" width="15.109375" style="83"/>
    <col min="11766" max="11766" width="16.33203125" style="83" bestFit="1" customWidth="1"/>
    <col min="11767" max="11769" width="15.109375" style="83"/>
    <col min="11770" max="11770" width="15.6640625" style="83" bestFit="1" customWidth="1"/>
    <col min="11771" max="12010" width="15.109375" style="83"/>
    <col min="12011" max="12011" width="13.77734375" style="83" customWidth="1"/>
    <col min="12012" max="12012" width="47.109375" style="83" bestFit="1" customWidth="1"/>
    <col min="12013" max="12013" width="9" style="83" customWidth="1"/>
    <col min="12014" max="12014" width="10.6640625" style="83" customWidth="1"/>
    <col min="12015" max="12015" width="16.33203125" style="83" bestFit="1" customWidth="1"/>
    <col min="12016" max="12016" width="13.6640625" style="83" customWidth="1"/>
    <col min="12017" max="12021" width="15.109375" style="83"/>
    <col min="12022" max="12022" width="16.33203125" style="83" bestFit="1" customWidth="1"/>
    <col min="12023" max="12025" width="15.109375" style="83"/>
    <col min="12026" max="12026" width="15.6640625" style="83" bestFit="1" customWidth="1"/>
    <col min="12027" max="12266" width="15.109375" style="83"/>
    <col min="12267" max="12267" width="13.77734375" style="83" customWidth="1"/>
    <col min="12268" max="12268" width="47.109375" style="83" bestFit="1" customWidth="1"/>
    <col min="12269" max="12269" width="9" style="83" customWidth="1"/>
    <col min="12270" max="12270" width="10.6640625" style="83" customWidth="1"/>
    <col min="12271" max="12271" width="16.33203125" style="83" bestFit="1" customWidth="1"/>
    <col min="12272" max="12272" width="13.6640625" style="83" customWidth="1"/>
    <col min="12273" max="12277" width="15.109375" style="83"/>
    <col min="12278" max="12278" width="16.33203125" style="83" bestFit="1" customWidth="1"/>
    <col min="12279" max="12281" width="15.109375" style="83"/>
    <col min="12282" max="12282" width="15.6640625" style="83" bestFit="1" customWidth="1"/>
    <col min="12283" max="12522" width="15.109375" style="83"/>
    <col min="12523" max="12523" width="13.77734375" style="83" customWidth="1"/>
    <col min="12524" max="12524" width="47.109375" style="83" bestFit="1" customWidth="1"/>
    <col min="12525" max="12525" width="9" style="83" customWidth="1"/>
    <col min="12526" max="12526" width="10.6640625" style="83" customWidth="1"/>
    <col min="12527" max="12527" width="16.33203125" style="83" bestFit="1" customWidth="1"/>
    <col min="12528" max="12528" width="13.6640625" style="83" customWidth="1"/>
    <col min="12529" max="12533" width="15.109375" style="83"/>
    <col min="12534" max="12534" width="16.33203125" style="83" bestFit="1" customWidth="1"/>
    <col min="12535" max="12537" width="15.109375" style="83"/>
    <col min="12538" max="12538" width="15.6640625" style="83" bestFit="1" customWidth="1"/>
    <col min="12539" max="12778" width="15.109375" style="83"/>
    <col min="12779" max="12779" width="13.77734375" style="83" customWidth="1"/>
    <col min="12780" max="12780" width="47.109375" style="83" bestFit="1" customWidth="1"/>
    <col min="12781" max="12781" width="9" style="83" customWidth="1"/>
    <col min="12782" max="12782" width="10.6640625" style="83" customWidth="1"/>
    <col min="12783" max="12783" width="16.33203125" style="83" bestFit="1" customWidth="1"/>
    <col min="12784" max="12784" width="13.6640625" style="83" customWidth="1"/>
    <col min="12785" max="12789" width="15.109375" style="83"/>
    <col min="12790" max="12790" width="16.33203125" style="83" bestFit="1" customWidth="1"/>
    <col min="12791" max="12793" width="15.109375" style="83"/>
    <col min="12794" max="12794" width="15.6640625" style="83" bestFit="1" customWidth="1"/>
    <col min="12795" max="13034" width="15.109375" style="83"/>
    <col min="13035" max="13035" width="13.77734375" style="83" customWidth="1"/>
    <col min="13036" max="13036" width="47.109375" style="83" bestFit="1" customWidth="1"/>
    <col min="13037" max="13037" width="9" style="83" customWidth="1"/>
    <col min="13038" max="13038" width="10.6640625" style="83" customWidth="1"/>
    <col min="13039" max="13039" width="16.33203125" style="83" bestFit="1" customWidth="1"/>
    <col min="13040" max="13040" width="13.6640625" style="83" customWidth="1"/>
    <col min="13041" max="13045" width="15.109375" style="83"/>
    <col min="13046" max="13046" width="16.33203125" style="83" bestFit="1" customWidth="1"/>
    <col min="13047" max="13049" width="15.109375" style="83"/>
    <col min="13050" max="13050" width="15.6640625" style="83" bestFit="1" customWidth="1"/>
    <col min="13051" max="13290" width="15.109375" style="83"/>
    <col min="13291" max="13291" width="13.77734375" style="83" customWidth="1"/>
    <col min="13292" max="13292" width="47.109375" style="83" bestFit="1" customWidth="1"/>
    <col min="13293" max="13293" width="9" style="83" customWidth="1"/>
    <col min="13294" max="13294" width="10.6640625" style="83" customWidth="1"/>
    <col min="13295" max="13295" width="16.33203125" style="83" bestFit="1" customWidth="1"/>
    <col min="13296" max="13296" width="13.6640625" style="83" customWidth="1"/>
    <col min="13297" max="13301" width="15.109375" style="83"/>
    <col min="13302" max="13302" width="16.33203125" style="83" bestFit="1" customWidth="1"/>
    <col min="13303" max="13305" width="15.109375" style="83"/>
    <col min="13306" max="13306" width="15.6640625" style="83" bestFit="1" customWidth="1"/>
    <col min="13307" max="13546" width="15.109375" style="83"/>
    <col min="13547" max="13547" width="13.77734375" style="83" customWidth="1"/>
    <col min="13548" max="13548" width="47.109375" style="83" bestFit="1" customWidth="1"/>
    <col min="13549" max="13549" width="9" style="83" customWidth="1"/>
    <col min="13550" max="13550" width="10.6640625" style="83" customWidth="1"/>
    <col min="13551" max="13551" width="16.33203125" style="83" bestFit="1" customWidth="1"/>
    <col min="13552" max="13552" width="13.6640625" style="83" customWidth="1"/>
    <col min="13553" max="13557" width="15.109375" style="83"/>
    <col min="13558" max="13558" width="16.33203125" style="83" bestFit="1" customWidth="1"/>
    <col min="13559" max="13561" width="15.109375" style="83"/>
    <col min="13562" max="13562" width="15.6640625" style="83" bestFit="1" customWidth="1"/>
    <col min="13563" max="13802" width="15.109375" style="83"/>
    <col min="13803" max="13803" width="13.77734375" style="83" customWidth="1"/>
    <col min="13804" max="13804" width="47.109375" style="83" bestFit="1" customWidth="1"/>
    <col min="13805" max="13805" width="9" style="83" customWidth="1"/>
    <col min="13806" max="13806" width="10.6640625" style="83" customWidth="1"/>
    <col min="13807" max="13807" width="16.33203125" style="83" bestFit="1" customWidth="1"/>
    <col min="13808" max="13808" width="13.6640625" style="83" customWidth="1"/>
    <col min="13809" max="13813" width="15.109375" style="83"/>
    <col min="13814" max="13814" width="16.33203125" style="83" bestFit="1" customWidth="1"/>
    <col min="13815" max="13817" width="15.109375" style="83"/>
    <col min="13818" max="13818" width="15.6640625" style="83" bestFit="1" customWidth="1"/>
    <col min="13819" max="14058" width="15.109375" style="83"/>
    <col min="14059" max="14059" width="13.77734375" style="83" customWidth="1"/>
    <col min="14060" max="14060" width="47.109375" style="83" bestFit="1" customWidth="1"/>
    <col min="14061" max="14061" width="9" style="83" customWidth="1"/>
    <col min="14062" max="14062" width="10.6640625" style="83" customWidth="1"/>
    <col min="14063" max="14063" width="16.33203125" style="83" bestFit="1" customWidth="1"/>
    <col min="14064" max="14064" width="13.6640625" style="83" customWidth="1"/>
    <col min="14065" max="14069" width="15.109375" style="83"/>
    <col min="14070" max="14070" width="16.33203125" style="83" bestFit="1" customWidth="1"/>
    <col min="14071" max="14073" width="15.109375" style="83"/>
    <col min="14074" max="14074" width="15.6640625" style="83" bestFit="1" customWidth="1"/>
    <col min="14075" max="14314" width="15.109375" style="83"/>
    <col min="14315" max="14315" width="13.77734375" style="83" customWidth="1"/>
    <col min="14316" max="14316" width="47.109375" style="83" bestFit="1" customWidth="1"/>
    <col min="14317" max="14317" width="9" style="83" customWidth="1"/>
    <col min="14318" max="14318" width="10.6640625" style="83" customWidth="1"/>
    <col min="14319" max="14319" width="16.33203125" style="83" bestFit="1" customWidth="1"/>
    <col min="14320" max="14320" width="13.6640625" style="83" customWidth="1"/>
    <col min="14321" max="14325" width="15.109375" style="83"/>
    <col min="14326" max="14326" width="16.33203125" style="83" bestFit="1" customWidth="1"/>
    <col min="14327" max="14329" width="15.109375" style="83"/>
    <col min="14330" max="14330" width="15.6640625" style="83" bestFit="1" customWidth="1"/>
    <col min="14331" max="14570" width="15.109375" style="83"/>
    <col min="14571" max="14571" width="13.77734375" style="83" customWidth="1"/>
    <col min="14572" max="14572" width="47.109375" style="83" bestFit="1" customWidth="1"/>
    <col min="14573" max="14573" width="9" style="83" customWidth="1"/>
    <col min="14574" max="14574" width="10.6640625" style="83" customWidth="1"/>
    <col min="14575" max="14575" width="16.33203125" style="83" bestFit="1" customWidth="1"/>
    <col min="14576" max="14576" width="13.6640625" style="83" customWidth="1"/>
    <col min="14577" max="14581" width="15.109375" style="83"/>
    <col min="14582" max="14582" width="16.33203125" style="83" bestFit="1" customWidth="1"/>
    <col min="14583" max="14585" width="15.109375" style="83"/>
    <col min="14586" max="14586" width="15.6640625" style="83" bestFit="1" customWidth="1"/>
    <col min="14587" max="14826" width="15.109375" style="83"/>
    <col min="14827" max="14827" width="13.77734375" style="83" customWidth="1"/>
    <col min="14828" max="14828" width="47.109375" style="83" bestFit="1" customWidth="1"/>
    <col min="14829" max="14829" width="9" style="83" customWidth="1"/>
    <col min="14830" max="14830" width="10.6640625" style="83" customWidth="1"/>
    <col min="14831" max="14831" width="16.33203125" style="83" bestFit="1" customWidth="1"/>
    <col min="14832" max="14832" width="13.6640625" style="83" customWidth="1"/>
    <col min="14833" max="14837" width="15.109375" style="83"/>
    <col min="14838" max="14838" width="16.33203125" style="83" bestFit="1" customWidth="1"/>
    <col min="14839" max="14841" width="15.109375" style="83"/>
    <col min="14842" max="14842" width="15.6640625" style="83" bestFit="1" customWidth="1"/>
    <col min="14843" max="15082" width="15.109375" style="83"/>
    <col min="15083" max="15083" width="13.77734375" style="83" customWidth="1"/>
    <col min="15084" max="15084" width="47.109375" style="83" bestFit="1" customWidth="1"/>
    <col min="15085" max="15085" width="9" style="83" customWidth="1"/>
    <col min="15086" max="15086" width="10.6640625" style="83" customWidth="1"/>
    <col min="15087" max="15087" width="16.33203125" style="83" bestFit="1" customWidth="1"/>
    <col min="15088" max="15088" width="13.6640625" style="83" customWidth="1"/>
    <col min="15089" max="15093" width="15.109375" style="83"/>
    <col min="15094" max="15094" width="16.33203125" style="83" bestFit="1" customWidth="1"/>
    <col min="15095" max="15097" width="15.109375" style="83"/>
    <col min="15098" max="15098" width="15.6640625" style="83" bestFit="1" customWidth="1"/>
    <col min="15099" max="15338" width="15.109375" style="83"/>
    <col min="15339" max="15339" width="13.77734375" style="83" customWidth="1"/>
    <col min="15340" max="15340" width="47.109375" style="83" bestFit="1" customWidth="1"/>
    <col min="15341" max="15341" width="9" style="83" customWidth="1"/>
    <col min="15342" max="15342" width="10.6640625" style="83" customWidth="1"/>
    <col min="15343" max="15343" width="16.33203125" style="83" bestFit="1" customWidth="1"/>
    <col min="15344" max="15344" width="13.6640625" style="83" customWidth="1"/>
    <col min="15345" max="15349" width="15.109375" style="83"/>
    <col min="15350" max="15350" width="16.33203125" style="83" bestFit="1" customWidth="1"/>
    <col min="15351" max="15353" width="15.109375" style="83"/>
    <col min="15354" max="15354" width="15.6640625" style="83" bestFit="1" customWidth="1"/>
    <col min="15355" max="15594" width="15.109375" style="83"/>
    <col min="15595" max="15595" width="13.77734375" style="83" customWidth="1"/>
    <col min="15596" max="15596" width="47.109375" style="83" bestFit="1" customWidth="1"/>
    <col min="15597" max="15597" width="9" style="83" customWidth="1"/>
    <col min="15598" max="15598" width="10.6640625" style="83" customWidth="1"/>
    <col min="15599" max="15599" width="16.33203125" style="83" bestFit="1" customWidth="1"/>
    <col min="15600" max="15600" width="13.6640625" style="83" customWidth="1"/>
    <col min="15601" max="15605" width="15.109375" style="83"/>
    <col min="15606" max="15606" width="16.33203125" style="83" bestFit="1" customWidth="1"/>
    <col min="15607" max="15609" width="15.109375" style="83"/>
    <col min="15610" max="15610" width="15.6640625" style="83" bestFit="1" customWidth="1"/>
    <col min="15611" max="15850" width="15.109375" style="83"/>
    <col min="15851" max="15851" width="13.77734375" style="83" customWidth="1"/>
    <col min="15852" max="15852" width="47.109375" style="83" bestFit="1" customWidth="1"/>
    <col min="15853" max="15853" width="9" style="83" customWidth="1"/>
    <col min="15854" max="15854" width="10.6640625" style="83" customWidth="1"/>
    <col min="15855" max="15855" width="16.33203125" style="83" bestFit="1" customWidth="1"/>
    <col min="15856" max="15856" width="13.6640625" style="83" customWidth="1"/>
    <col min="15857" max="15861" width="15.109375" style="83"/>
    <col min="15862" max="15862" width="16.33203125" style="83" bestFit="1" customWidth="1"/>
    <col min="15863" max="15865" width="15.109375" style="83"/>
    <col min="15866" max="15866" width="15.6640625" style="83" bestFit="1" customWidth="1"/>
    <col min="15867" max="16106" width="15.109375" style="83"/>
    <col min="16107" max="16107" width="13.77734375" style="83" customWidth="1"/>
    <col min="16108" max="16108" width="47.109375" style="83" bestFit="1" customWidth="1"/>
    <col min="16109" max="16109" width="9" style="83" customWidth="1"/>
    <col min="16110" max="16110" width="10.6640625" style="83" customWidth="1"/>
    <col min="16111" max="16111" width="16.33203125" style="83" bestFit="1" customWidth="1"/>
    <col min="16112" max="16112" width="13.6640625" style="83" customWidth="1"/>
    <col min="16113" max="16117" width="15.109375" style="83"/>
    <col min="16118" max="16118" width="16.33203125" style="83" bestFit="1" customWidth="1"/>
    <col min="16119" max="16121" width="15.109375" style="83"/>
    <col min="16122" max="16122" width="15.6640625" style="83" bestFit="1" customWidth="1"/>
    <col min="16123" max="16384" width="15.109375" style="83"/>
  </cols>
  <sheetData>
    <row r="1" spans="1:7" s="85" customFormat="1" ht="12" x14ac:dyDescent="0.25">
      <c r="A1" s="92"/>
      <c r="B1" s="84"/>
    </row>
    <row r="2" spans="1:7" s="86" customFormat="1" ht="12" x14ac:dyDescent="0.25">
      <c r="A2" s="93"/>
      <c r="B2" s="93"/>
      <c r="C2" s="93"/>
    </row>
    <row r="3" spans="1:7" s="85" customFormat="1" ht="12" customHeight="1" x14ac:dyDescent="0.25">
      <c r="A3" s="7" t="s">
        <v>2</v>
      </c>
      <c r="B3" s="7" t="s">
        <v>87</v>
      </c>
      <c r="C3" s="7" t="s">
        <v>88</v>
      </c>
      <c r="D3" s="7" t="s">
        <v>89</v>
      </c>
    </row>
    <row r="4" spans="1:7" s="85" customFormat="1" ht="12" x14ac:dyDescent="0.25">
      <c r="A4" s="107" t="s">
        <v>90</v>
      </c>
      <c r="B4" s="94">
        <v>7</v>
      </c>
      <c r="C4" s="95">
        <v>1500</v>
      </c>
      <c r="D4" s="96">
        <f t="shared" ref="D4" si="0">+B4*C4</f>
        <v>10500</v>
      </c>
    </row>
    <row r="5" spans="1:7" s="85" customFormat="1" ht="12" x14ac:dyDescent="0.25">
      <c r="A5" s="107" t="s">
        <v>120</v>
      </c>
      <c r="B5" s="94">
        <v>1</v>
      </c>
      <c r="C5" s="95">
        <v>3000</v>
      </c>
      <c r="D5" s="96">
        <f t="shared" ref="D5:D7" si="1">+B5*C5</f>
        <v>3000</v>
      </c>
    </row>
    <row r="6" spans="1:7" s="87" customFormat="1" ht="12" x14ac:dyDescent="0.25">
      <c r="A6" s="107" t="s">
        <v>112</v>
      </c>
      <c r="B6" s="94">
        <v>7</v>
      </c>
      <c r="C6" s="95">
        <v>500</v>
      </c>
      <c r="D6" s="96">
        <f t="shared" ref="D6" si="2">+B6*C6</f>
        <v>3500</v>
      </c>
      <c r="G6" s="88"/>
    </row>
    <row r="7" spans="1:7" s="87" customFormat="1" ht="12" x14ac:dyDescent="0.25">
      <c r="A7" s="107" t="s">
        <v>91</v>
      </c>
      <c r="B7" s="94">
        <v>1</v>
      </c>
      <c r="C7" s="95">
        <v>300</v>
      </c>
      <c r="D7" s="96">
        <f t="shared" si="1"/>
        <v>300</v>
      </c>
      <c r="G7" s="88"/>
    </row>
    <row r="8" spans="1:7" s="87" customFormat="1" ht="12" x14ac:dyDescent="0.25">
      <c r="A8" s="97"/>
      <c r="B8" s="98"/>
      <c r="C8" s="98"/>
      <c r="D8" s="99"/>
      <c r="G8" s="88"/>
    </row>
    <row r="9" spans="1:7" s="85" customFormat="1" ht="12" x14ac:dyDescent="0.25">
      <c r="A9" s="100"/>
      <c r="B9" s="100"/>
      <c r="C9" s="100"/>
      <c r="D9" s="101">
        <f>SUM(D4:D7)</f>
        <v>17300</v>
      </c>
    </row>
    <row r="10" spans="1:7" s="85" customFormat="1" ht="12" x14ac:dyDescent="0.25">
      <c r="A10" s="102"/>
      <c r="B10" s="102"/>
      <c r="C10" s="102"/>
      <c r="D10" s="103"/>
    </row>
    <row r="11" spans="1:7" s="85" customFormat="1" ht="12" x14ac:dyDescent="0.25">
      <c r="A11" s="102"/>
      <c r="B11" s="102"/>
      <c r="C11" s="102"/>
      <c r="D11" s="103"/>
      <c r="E11" s="89"/>
    </row>
    <row r="12" spans="1:7" s="90" customFormat="1" x14ac:dyDescent="0.2">
      <c r="A12" s="104"/>
      <c r="B12" s="104"/>
      <c r="C12" s="83"/>
      <c r="D12" s="105"/>
    </row>
    <row r="13" spans="1:7" s="90" customFormat="1" x14ac:dyDescent="0.2">
      <c r="A13" s="104"/>
      <c r="B13" s="104"/>
      <c r="C13" s="83"/>
      <c r="D13" s="105"/>
    </row>
    <row r="14" spans="1:7" s="90" customFormat="1" x14ac:dyDescent="0.2">
      <c r="A14" s="104"/>
      <c r="B14" s="104"/>
      <c r="C14" s="83"/>
      <c r="D14" s="105"/>
    </row>
    <row r="15" spans="1:7" s="90" customFormat="1" x14ac:dyDescent="0.2">
      <c r="A15" s="104"/>
      <c r="B15" s="104"/>
      <c r="C15" s="83"/>
      <c r="D15" s="105"/>
    </row>
    <row r="16" spans="1:7" s="91" customFormat="1" x14ac:dyDescent="0.2">
      <c r="A16" s="106"/>
      <c r="B16" s="106"/>
      <c r="C16" s="83"/>
    </row>
    <row r="17" spans="3:3" s="91" customFormat="1" x14ac:dyDescent="0.2">
      <c r="C17" s="83"/>
    </row>
    <row r="18" spans="3:3" s="91" customFormat="1" x14ac:dyDescent="0.2">
      <c r="C18" s="83"/>
    </row>
  </sheetData>
  <pageMargins left="0.7" right="0.7" top="0.75" bottom="0.75" header="0.3" footer="0.3"/>
  <pageSetup paperSize="9" scale="9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88484-299F-4E5A-8F84-B57340A66453}">
  <dimension ref="B1:L33"/>
  <sheetViews>
    <sheetView view="pageBreakPreview" topLeftCell="D1" zoomScale="115" zoomScaleNormal="115" zoomScaleSheetLayoutView="115" workbookViewId="0">
      <selection activeCell="I16" sqref="I16"/>
    </sheetView>
  </sheetViews>
  <sheetFormatPr baseColWidth="10" defaultColWidth="11.44140625" defaultRowHeight="13.2" x14ac:dyDescent="0.25"/>
  <cols>
    <col min="1" max="1" width="11.44140625" style="23"/>
    <col min="2" max="2" width="47.77734375" style="23" customWidth="1"/>
    <col min="3" max="3" width="9.77734375" style="23" bestFit="1" customWidth="1"/>
    <col min="4" max="4" width="11.77734375" style="23" customWidth="1"/>
    <col min="5" max="5" width="13.6640625" style="111" customWidth="1"/>
    <col min="6" max="6" width="31.77734375" style="23" customWidth="1"/>
    <col min="7" max="9" width="11.44140625" style="23"/>
    <col min="10" max="10" width="21.6640625" style="23" customWidth="1"/>
    <col min="11" max="11" width="28.77734375" style="23" customWidth="1"/>
    <col min="12" max="12" width="17.6640625" style="23" customWidth="1"/>
    <col min="13" max="16384" width="11.44140625" style="23"/>
  </cols>
  <sheetData>
    <row r="1" spans="2:12" ht="14.4" customHeight="1" x14ac:dyDescent="0.25">
      <c r="B1" s="208" t="s">
        <v>47</v>
      </c>
      <c r="C1" s="209"/>
      <c r="D1" s="209"/>
      <c r="E1" s="209"/>
      <c r="F1" s="210"/>
      <c r="H1" s="208" t="s">
        <v>48</v>
      </c>
      <c r="I1" s="209"/>
      <c r="J1" s="209"/>
      <c r="K1" s="209"/>
      <c r="L1" s="210"/>
    </row>
    <row r="2" spans="2:12" ht="14.4" x14ac:dyDescent="0.3">
      <c r="B2" s="112" t="s">
        <v>109</v>
      </c>
      <c r="C2" s="112" t="s">
        <v>93</v>
      </c>
      <c r="D2" s="112" t="s">
        <v>114</v>
      </c>
      <c r="E2" s="113" t="s">
        <v>113</v>
      </c>
      <c r="F2" s="112" t="s">
        <v>116</v>
      </c>
      <c r="H2" s="112" t="s">
        <v>92</v>
      </c>
      <c r="I2" s="112" t="s">
        <v>93</v>
      </c>
      <c r="J2" s="112" t="s">
        <v>114</v>
      </c>
      <c r="K2" s="113" t="s">
        <v>113</v>
      </c>
      <c r="L2" s="112" t="s">
        <v>116</v>
      </c>
    </row>
    <row r="3" spans="2:12" x14ac:dyDescent="0.25">
      <c r="B3" s="114" t="s">
        <v>94</v>
      </c>
      <c r="C3" s="114">
        <v>2</v>
      </c>
      <c r="D3" s="114">
        <v>2</v>
      </c>
      <c r="E3" s="115">
        <v>150</v>
      </c>
      <c r="F3" s="115">
        <f>+E3*D3*C3</f>
        <v>600</v>
      </c>
      <c r="H3" s="120" t="s">
        <v>115</v>
      </c>
      <c r="I3" s="114">
        <v>1</v>
      </c>
      <c r="J3" s="118">
        <v>1</v>
      </c>
      <c r="K3" s="115"/>
      <c r="L3" s="115">
        <f t="shared" ref="L3" si="0">+K3*J3*I3</f>
        <v>0</v>
      </c>
    </row>
    <row r="4" spans="2:12" ht="14.4" x14ac:dyDescent="0.3">
      <c r="B4" s="114" t="s">
        <v>95</v>
      </c>
      <c r="C4" s="114">
        <v>1</v>
      </c>
      <c r="D4" s="114">
        <v>8</v>
      </c>
      <c r="E4" s="115">
        <v>40</v>
      </c>
      <c r="F4" s="115">
        <f t="shared" ref="F4:F10" si="1">+E4*D4*C4</f>
        <v>320</v>
      </c>
      <c r="K4" s="110"/>
      <c r="L4" s="117">
        <f>ROUND(SUM(L3:L3),2)</f>
        <v>0</v>
      </c>
    </row>
    <row r="5" spans="2:12" x14ac:dyDescent="0.25">
      <c r="B5" s="114" t="s">
        <v>96</v>
      </c>
      <c r="C5" s="114">
        <v>1</v>
      </c>
      <c r="D5" s="114">
        <v>3</v>
      </c>
      <c r="E5" s="115">
        <v>137</v>
      </c>
      <c r="F5" s="115">
        <f t="shared" si="1"/>
        <v>411</v>
      </c>
      <c r="I5" s="108"/>
    </row>
    <row r="6" spans="2:12" x14ac:dyDescent="0.25">
      <c r="B6" s="114" t="s">
        <v>97</v>
      </c>
      <c r="C6" s="114">
        <v>1</v>
      </c>
      <c r="D6" s="114">
        <v>9</v>
      </c>
      <c r="E6" s="115">
        <v>3</v>
      </c>
      <c r="F6" s="115">
        <f t="shared" si="1"/>
        <v>27</v>
      </c>
      <c r="I6" s="108"/>
    </row>
    <row r="7" spans="2:12" ht="14.4" x14ac:dyDescent="0.25">
      <c r="B7" s="114" t="s">
        <v>98</v>
      </c>
      <c r="C7" s="114">
        <v>1</v>
      </c>
      <c r="D7" s="114">
        <v>5</v>
      </c>
      <c r="E7" s="115">
        <v>520</v>
      </c>
      <c r="F7" s="115">
        <f t="shared" si="1"/>
        <v>2600</v>
      </c>
      <c r="H7" s="208" t="s">
        <v>50</v>
      </c>
      <c r="I7" s="209"/>
      <c r="J7" s="209"/>
      <c r="K7" s="209"/>
      <c r="L7" s="210"/>
    </row>
    <row r="8" spans="2:12" ht="14.4" x14ac:dyDescent="0.3">
      <c r="B8" s="114"/>
      <c r="C8" s="114"/>
      <c r="D8" s="114"/>
      <c r="E8" s="115"/>
      <c r="F8" s="115"/>
      <c r="H8" s="112" t="s">
        <v>109</v>
      </c>
      <c r="I8" s="112" t="s">
        <v>93</v>
      </c>
      <c r="J8" s="112" t="s">
        <v>114</v>
      </c>
      <c r="K8" s="113" t="s">
        <v>113</v>
      </c>
      <c r="L8" s="112" t="s">
        <v>116</v>
      </c>
    </row>
    <row r="9" spans="2:12" x14ac:dyDescent="0.25">
      <c r="B9" s="114" t="s">
        <v>99</v>
      </c>
      <c r="C9" s="114">
        <v>6</v>
      </c>
      <c r="D9" s="114">
        <v>8</v>
      </c>
      <c r="E9" s="115">
        <v>8</v>
      </c>
      <c r="F9" s="115">
        <f t="shared" si="1"/>
        <v>384</v>
      </c>
      <c r="H9" s="120" t="s">
        <v>117</v>
      </c>
      <c r="I9" s="114">
        <v>1</v>
      </c>
      <c r="J9" s="114">
        <v>9</v>
      </c>
      <c r="K9" s="115">
        <v>400</v>
      </c>
      <c r="L9" s="115">
        <f t="shared" ref="L9" si="2">+K9*J9*I9</f>
        <v>3600</v>
      </c>
    </row>
    <row r="10" spans="2:12" ht="14.4" x14ac:dyDescent="0.3">
      <c r="B10" s="114" t="s">
        <v>100</v>
      </c>
      <c r="C10" s="114">
        <v>1</v>
      </c>
      <c r="D10" s="114">
        <v>1</v>
      </c>
      <c r="E10" s="116">
        <v>520</v>
      </c>
      <c r="F10" s="115">
        <f t="shared" si="1"/>
        <v>520</v>
      </c>
      <c r="K10" s="110"/>
      <c r="L10" s="117">
        <f>ROUND(SUM(L9),2)</f>
        <v>3600</v>
      </c>
    </row>
    <row r="11" spans="2:12" ht="14.4" x14ac:dyDescent="0.3">
      <c r="E11" s="109"/>
      <c r="F11" s="117">
        <f>ROUND(SUM(F3:F10),2)</f>
        <v>4862</v>
      </c>
      <c r="I11" s="108"/>
    </row>
    <row r="14" spans="2:12" ht="14.4" x14ac:dyDescent="0.25">
      <c r="B14" s="208" t="s">
        <v>49</v>
      </c>
      <c r="C14" s="209"/>
      <c r="D14" s="209"/>
      <c r="E14" s="209"/>
      <c r="F14" s="210"/>
      <c r="H14" s="211" t="s">
        <v>51</v>
      </c>
      <c r="I14" s="211"/>
      <c r="J14" s="211"/>
      <c r="K14" s="211"/>
      <c r="L14" s="211"/>
    </row>
    <row r="15" spans="2:12" ht="14.4" x14ac:dyDescent="0.3">
      <c r="B15" s="112" t="s">
        <v>109</v>
      </c>
      <c r="C15" s="112" t="s">
        <v>93</v>
      </c>
      <c r="D15" s="112" t="s">
        <v>114</v>
      </c>
      <c r="E15" s="113" t="s">
        <v>113</v>
      </c>
      <c r="F15" s="112" t="s">
        <v>116</v>
      </c>
      <c r="H15" s="112" t="s">
        <v>109</v>
      </c>
      <c r="I15" s="112" t="s">
        <v>93</v>
      </c>
      <c r="J15" s="112" t="s">
        <v>114</v>
      </c>
      <c r="K15" s="113" t="s">
        <v>113</v>
      </c>
      <c r="L15" s="112" t="s">
        <v>116</v>
      </c>
    </row>
    <row r="16" spans="2:12" x14ac:dyDescent="0.25">
      <c r="B16" s="114" t="s">
        <v>101</v>
      </c>
      <c r="C16" s="114">
        <v>2</v>
      </c>
      <c r="D16" s="114">
        <v>9</v>
      </c>
      <c r="E16" s="115">
        <v>75</v>
      </c>
      <c r="F16" s="115">
        <f t="shared" ref="F16:F21" si="3">+E16*D16*C16</f>
        <v>1350</v>
      </c>
      <c r="H16" s="114" t="s">
        <v>107</v>
      </c>
      <c r="I16" s="114">
        <f>30*7</f>
        <v>210</v>
      </c>
      <c r="J16" s="118">
        <v>5</v>
      </c>
      <c r="K16" s="115">
        <v>11.1</v>
      </c>
      <c r="L16" s="115">
        <f t="shared" ref="L16:L17" si="4">+K16*J16*I16</f>
        <v>11655</v>
      </c>
    </row>
    <row r="17" spans="2:12" x14ac:dyDescent="0.25">
      <c r="B17" s="114" t="s">
        <v>102</v>
      </c>
      <c r="C17" s="114">
        <v>1</v>
      </c>
      <c r="D17" s="114">
        <v>9</v>
      </c>
      <c r="E17" s="115">
        <v>32</v>
      </c>
      <c r="F17" s="115">
        <f t="shared" si="3"/>
        <v>288</v>
      </c>
      <c r="H17" s="114" t="s">
        <v>108</v>
      </c>
      <c r="I17" s="114">
        <f>30*7</f>
        <v>210</v>
      </c>
      <c r="J17" s="118">
        <v>3</v>
      </c>
      <c r="K17" s="115">
        <v>8.1999999999999993</v>
      </c>
      <c r="L17" s="115">
        <f t="shared" si="4"/>
        <v>5166</v>
      </c>
    </row>
    <row r="18" spans="2:12" ht="14.4" x14ac:dyDescent="0.3">
      <c r="B18" s="114" t="s">
        <v>103</v>
      </c>
      <c r="C18" s="114">
        <v>4</v>
      </c>
      <c r="D18" s="114">
        <v>9</v>
      </c>
      <c r="E18" s="115">
        <v>18</v>
      </c>
      <c r="F18" s="115">
        <f t="shared" si="3"/>
        <v>648</v>
      </c>
      <c r="K18" s="110"/>
      <c r="L18" s="117">
        <f>ROUND(SUM(L16:L17),2)</f>
        <v>16821</v>
      </c>
    </row>
    <row r="19" spans="2:12" x14ac:dyDescent="0.25">
      <c r="B19" s="114" t="s">
        <v>104</v>
      </c>
      <c r="C19" s="114">
        <v>2</v>
      </c>
      <c r="D19" s="114">
        <v>9</v>
      </c>
      <c r="E19" s="115">
        <v>5.7</v>
      </c>
      <c r="F19" s="115">
        <f t="shared" si="3"/>
        <v>102.60000000000001</v>
      </c>
    </row>
    <row r="20" spans="2:12" x14ac:dyDescent="0.25">
      <c r="B20" s="114" t="s">
        <v>105</v>
      </c>
      <c r="C20" s="114">
        <v>2</v>
      </c>
      <c r="D20" s="114">
        <v>9</v>
      </c>
      <c r="E20" s="115">
        <v>9.3000000000000007</v>
      </c>
      <c r="F20" s="115">
        <f t="shared" si="3"/>
        <v>167.4</v>
      </c>
    </row>
    <row r="21" spans="2:12" x14ac:dyDescent="0.25">
      <c r="B21" s="114" t="s">
        <v>106</v>
      </c>
      <c r="C21" s="114">
        <v>2</v>
      </c>
      <c r="D21" s="114">
        <v>9</v>
      </c>
      <c r="E21" s="116">
        <v>4.84</v>
      </c>
      <c r="F21" s="115">
        <f t="shared" si="3"/>
        <v>87.12</v>
      </c>
    </row>
    <row r="22" spans="2:12" ht="14.4" x14ac:dyDescent="0.3">
      <c r="E22" s="110"/>
      <c r="F22" s="117">
        <f>ROUND(SUM(F16:F21),2)</f>
        <v>2643.12</v>
      </c>
      <c r="H22" s="108"/>
    </row>
    <row r="23" spans="2:12" x14ac:dyDescent="0.25">
      <c r="E23" s="110"/>
      <c r="F23" s="110"/>
    </row>
    <row r="24" spans="2:12" x14ac:dyDescent="0.25">
      <c r="E24" s="23"/>
    </row>
    <row r="25" spans="2:12" x14ac:dyDescent="0.25">
      <c r="E25" s="23"/>
    </row>
    <row r="26" spans="2:12" x14ac:dyDescent="0.25">
      <c r="E26" s="23"/>
    </row>
    <row r="27" spans="2:12" x14ac:dyDescent="0.25">
      <c r="E27" s="23"/>
    </row>
    <row r="29" spans="2:12" x14ac:dyDescent="0.25">
      <c r="E29" s="23"/>
    </row>
    <row r="30" spans="2:12" x14ac:dyDescent="0.25">
      <c r="E30" s="23"/>
    </row>
    <row r="31" spans="2:12" x14ac:dyDescent="0.25">
      <c r="E31" s="23"/>
    </row>
    <row r="32" spans="2:12" x14ac:dyDescent="0.25">
      <c r="E32" s="23"/>
    </row>
    <row r="33" s="23" customFormat="1" x14ac:dyDescent="0.25"/>
  </sheetData>
  <mergeCells count="5">
    <mergeCell ref="B1:F1"/>
    <mergeCell ref="B14:F14"/>
    <mergeCell ref="H7:L7"/>
    <mergeCell ref="H14:L14"/>
    <mergeCell ref="H1:L1"/>
  </mergeCells>
  <pageMargins left="0.7" right="0.7" top="0.75" bottom="0.75" header="0.3" footer="0.3"/>
  <pageSetup paperSize="9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DETALLADO</vt:lpstr>
      <vt:lpstr>costo personal</vt:lpstr>
      <vt:lpstr>gg</vt:lpstr>
      <vt:lpstr>otros costos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BASES CP SERVICIOS 2017</dc:title>
  <dc:subject>Emitido mediante Directiva Nº……-2012-OSCE/PRE</dc:subject>
  <dc:creator>ipacheco</dc:creator>
  <cp:lastModifiedBy>ACER</cp:lastModifiedBy>
  <dcterms:created xsi:type="dcterms:W3CDTF">2025-04-04T18:10:42Z</dcterms:created>
  <dcterms:modified xsi:type="dcterms:W3CDTF">2025-05-15T18:34:24Z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2025-04-04T00:00:00Z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2025-04-04T00:00:00Z</vt:filetime>
  </property>
  <property fmtid="{D5CDD505-2E9C-101B-9397-08002B2CF9AE}" pid="5" name="Producer">
    <vt:lpwstr>䵩捲潳潦璮⁗潲搠㈰ㄶ㬠浯摩晩敤⁵獩湧⁩呥硴卨慲瀠㐮ㄮ㘠批‱吳塔</vt:lpwstr>
  </property>
</Properties>
</file>