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420" firstSheet="1" activeTab="1"/>
  </bookViews>
  <sheets>
    <sheet name="PBV LACRAMARCA" sheetId="1" state="hidden" r:id="rId1"/>
    <sheet name="LACRAMARCA" sheetId="3" r:id="rId2"/>
  </sheets>
  <definedNames>
    <definedName name="_xlnm.Print_Area" localSheetId="1">LACRAMARCA!$A$1:$G$58</definedName>
    <definedName name="Carlos">LACRAMARCA!$G$16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3" l="1"/>
  <c r="G15" i="3" l="1"/>
  <c r="G18" i="3"/>
  <c r="G28" i="3" l="1"/>
  <c r="G27" i="3"/>
  <c r="G25" i="3"/>
  <c r="G24" i="3"/>
  <c r="G22" i="3"/>
  <c r="G21" i="3"/>
  <c r="G20" i="3"/>
  <c r="G6" i="3"/>
  <c r="G7" i="3"/>
  <c r="G8" i="3"/>
  <c r="G9" i="3"/>
  <c r="G10" i="3"/>
  <c r="G11" i="3"/>
  <c r="G16" i="3"/>
  <c r="G17" i="3"/>
  <c r="G14" i="3"/>
  <c r="G23" i="3" l="1"/>
  <c r="G19" i="3"/>
  <c r="G13" i="3"/>
  <c r="G5" i="3" l="1"/>
  <c r="G26" i="3" l="1"/>
  <c r="G13" i="1"/>
  <c r="G31" i="3" l="1"/>
  <c r="G32" i="3" s="1"/>
  <c r="N16" i="1"/>
  <c r="N27" i="1"/>
  <c r="N26" i="1"/>
  <c r="N24" i="1"/>
  <c r="N25" i="1"/>
  <c r="N23" i="1"/>
  <c r="N22" i="1"/>
  <c r="G7" i="1" l="1"/>
  <c r="G8" i="1"/>
  <c r="G9" i="1"/>
  <c r="G6" i="1"/>
  <c r="J7" i="1"/>
  <c r="K7" i="1"/>
  <c r="L7" i="1" s="1"/>
  <c r="J8" i="1"/>
  <c r="K8" i="1" s="1"/>
  <c r="L8" i="1" s="1"/>
  <c r="J9" i="1"/>
  <c r="K9" i="1" s="1"/>
  <c r="L9" i="1" s="1"/>
  <c r="J6" i="1" l="1"/>
  <c r="K6" i="1" s="1"/>
  <c r="L6" i="1" s="1"/>
  <c r="N21" i="1" l="1"/>
  <c r="N20" i="1"/>
  <c r="N19" i="1"/>
  <c r="N18" i="1"/>
  <c r="N17" i="1"/>
  <c r="N15" i="1"/>
  <c r="G25" i="1"/>
  <c r="G24" i="1"/>
  <c r="G22" i="1"/>
  <c r="G21" i="1"/>
  <c r="G18" i="1"/>
  <c r="G19" i="1"/>
  <c r="G17" i="1"/>
  <c r="N28" i="1" l="1"/>
  <c r="G23" i="1"/>
  <c r="G16" i="1"/>
  <c r="G20" i="1"/>
  <c r="G15" i="1"/>
  <c r="G14" i="1"/>
  <c r="G12" i="1"/>
  <c r="G11" i="1" l="1"/>
  <c r="G5" i="1" l="1"/>
  <c r="G26" i="1" s="1"/>
  <c r="G27" i="1" l="1"/>
  <c r="G28" i="1" s="1"/>
  <c r="G29" i="1" s="1"/>
  <c r="G30" i="1" s="1"/>
</calcChain>
</file>

<file path=xl/comments1.xml><?xml version="1.0" encoding="utf-8"?>
<comments xmlns="http://schemas.openxmlformats.org/spreadsheetml/2006/main">
  <authors>
    <author>UsuarioTK</author>
    <author>Cony Barrueto</author>
  </authors>
  <commentList>
    <comment ref="D4" authorId="0">
      <text>
        <r>
          <rPr>
            <b/>
            <sz val="9"/>
            <color indexed="81"/>
            <rFont val="Tahoma"/>
            <family val="2"/>
          </rPr>
          <t>UsuarioTK:</t>
        </r>
        <r>
          <rPr>
            <sz val="9"/>
            <color indexed="81"/>
            <rFont val="Tahoma"/>
            <family val="2"/>
          </rPr>
          <t xml:space="preserve">
El Py Lacramarca dura 13 meses. En TDR sale 12. Pero Ing.Marco Rojas confirma que son 13.</t>
        </r>
      </text>
    </comment>
    <comment ref="G12" authorId="1">
      <text>
        <r>
          <rPr>
            <b/>
            <sz val="9"/>
            <color indexed="81"/>
            <rFont val="Tahoma"/>
            <family val="2"/>
          </rPr>
          <t>Cony Barrueto:</t>
        </r>
        <r>
          <rPr>
            <sz val="9"/>
            <color indexed="81"/>
            <rFont val="Tahoma"/>
            <family val="2"/>
          </rPr>
          <t xml:space="preserve">
incluye mobiliario de oficina+utiles de oficina</t>
        </r>
      </text>
    </comment>
    <comment ref="G13" authorId="1">
      <text>
        <r>
          <rPr>
            <b/>
            <sz val="9"/>
            <color indexed="81"/>
            <rFont val="Tahoma"/>
            <family val="2"/>
          </rPr>
          <t>Cony Barrueto:</t>
        </r>
        <r>
          <rPr>
            <sz val="9"/>
            <color indexed="81"/>
            <rFont val="Tahoma"/>
            <family val="2"/>
          </rPr>
          <t xml:space="preserve">
falta costo DRON</t>
        </r>
      </text>
    </comment>
    <comment ref="G14" authorId="1">
      <text>
        <r>
          <rPr>
            <b/>
            <sz val="9"/>
            <color indexed="81"/>
            <rFont val="Tahoma"/>
            <family val="2"/>
          </rPr>
          <t>Cony Barrueto:</t>
        </r>
        <r>
          <rPr>
            <sz val="9"/>
            <color indexed="81"/>
            <rFont val="Tahoma"/>
            <family val="2"/>
          </rPr>
          <t xml:space="preserve">
camioneta y chofer (sueldo)</t>
        </r>
      </text>
    </comment>
    <comment ref="N16" authorId="1">
      <text>
        <r>
          <rPr>
            <b/>
            <sz val="9"/>
            <color indexed="81"/>
            <rFont val="Tahoma"/>
            <family val="2"/>
          </rPr>
          <t>Cony Barrueto:</t>
        </r>
        <r>
          <rPr>
            <sz val="9"/>
            <color indexed="81"/>
            <rFont val="Tahoma"/>
            <family val="2"/>
          </rPr>
          <t xml:space="preserve">
alquiler de 05 laptop x mes</t>
        </r>
      </text>
    </comment>
    <comment ref="G19" authorId="1">
      <text>
        <r>
          <rPr>
            <b/>
            <sz val="9"/>
            <color indexed="81"/>
            <rFont val="Tahoma"/>
            <family val="2"/>
          </rPr>
          <t>Cony Barrueto:</t>
        </r>
        <r>
          <rPr>
            <sz val="9"/>
            <color indexed="81"/>
            <rFont val="Tahoma"/>
            <family val="2"/>
          </rPr>
          <t xml:space="preserve">
solo combustible </t>
        </r>
      </text>
    </comment>
  </commentList>
</comments>
</file>

<file path=xl/sharedStrings.xml><?xml version="1.0" encoding="utf-8"?>
<sst xmlns="http://schemas.openxmlformats.org/spreadsheetml/2006/main" count="104" uniqueCount="87">
  <si>
    <t>PBV RÍO LACRAMARCA</t>
  </si>
  <si>
    <t>Costo</t>
  </si>
  <si>
    <t>Tiempo (mes)</t>
  </si>
  <si>
    <t>Precio Total</t>
  </si>
  <si>
    <t>Participación %</t>
  </si>
  <si>
    <t>Profesionales</t>
  </si>
  <si>
    <t>Coordinador de Relaciones Comunitarias</t>
  </si>
  <si>
    <t>Relacionista Comunitario</t>
  </si>
  <si>
    <t>Comunicador</t>
  </si>
  <si>
    <t>Recursos y Equipos</t>
  </si>
  <si>
    <t>DESCRIPCIÓN</t>
  </si>
  <si>
    <t xml:space="preserve"> Cantidad</t>
  </si>
  <si>
    <t>Materiales, herramientas de campo</t>
  </si>
  <si>
    <t>Equipos informáticos, impresiones, audiovisuales y otros.</t>
  </si>
  <si>
    <t>Camioneta 4x4 [Incluye chofer]</t>
  </si>
  <si>
    <t>EPPs</t>
  </si>
  <si>
    <t>Alimentación y viáticos</t>
  </si>
  <si>
    <t>Alimentación</t>
  </si>
  <si>
    <t>Hospedaje</t>
  </si>
  <si>
    <t>Camioneta (Chofer y combustible)</t>
  </si>
  <si>
    <t>Seguros</t>
  </si>
  <si>
    <t>Póliza SCTR Salud</t>
  </si>
  <si>
    <t>Póliza SCTR Pensión</t>
  </si>
  <si>
    <t>Protocolos sanitarios</t>
  </si>
  <si>
    <t>Exámenes descarte COVID-19 (serológica o Molecular)</t>
  </si>
  <si>
    <t>Implementos de protección contra COVID-19</t>
  </si>
  <si>
    <t>Sub Total 1</t>
  </si>
  <si>
    <t>Utilidad</t>
  </si>
  <si>
    <t>Sub Total 2</t>
  </si>
  <si>
    <t>Impuestos IGV</t>
  </si>
  <si>
    <t>TOTAL</t>
  </si>
  <si>
    <t>Tabla 10: Estructura de costos PBV (P.42-43 TDR LACRAMARCA)</t>
  </si>
  <si>
    <t>Jefe de Proyecto (in house)</t>
  </si>
  <si>
    <t>impresora</t>
  </si>
  <si>
    <t>laptop</t>
  </si>
  <si>
    <t>Ecran</t>
  </si>
  <si>
    <t>Proyector</t>
  </si>
  <si>
    <t>Parlantes</t>
  </si>
  <si>
    <t>Microfono</t>
  </si>
  <si>
    <t>Camara fotografica</t>
  </si>
  <si>
    <t>GG</t>
  </si>
  <si>
    <t>UT</t>
  </si>
  <si>
    <t>COST ESTIMADO</t>
  </si>
  <si>
    <t>PLANILLA</t>
  </si>
  <si>
    <t>pasajes Aereos</t>
  </si>
  <si>
    <t>Telefonia Movil</t>
  </si>
  <si>
    <t>Oficina (alquiler)</t>
  </si>
  <si>
    <t>Serv Oficina (agua,luz,telefono ,Internet</t>
  </si>
  <si>
    <t>Mantt. Oficina (limpieza y seguridad)</t>
  </si>
  <si>
    <t>Impresiones Audiovisuales , otros</t>
  </si>
  <si>
    <t>Costo S/</t>
  </si>
  <si>
    <t>Precio Total S/</t>
  </si>
  <si>
    <t>TOTAL S/</t>
  </si>
  <si>
    <t>Observaciones: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</si>
  <si>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Implementación de Talleres, Programas, Reuniones con autoridades, capacitaciones, eventos, otros.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</si>
  <si>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Costos externos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</si>
  <si>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Logística externa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</si>
  <si>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Impresoras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</si>
  <si>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Computadoras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</si>
  <si>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Ecran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</si>
  <si>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Proyector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</si>
  <si>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Parlantes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</si>
  <si>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Micrófonos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</si>
  <si>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Cámaras fotográficas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</si>
  <si>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Telefonía móvil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</si>
  <si>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Oficina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</si>
  <si>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Servicios de Oficina (agua , luz , teléfono e internet 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</si>
  <si>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Mantenimiento de oficina ( Limpieza y seguridad)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</si>
  <si>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>Drone</t>
    </r>
  </si>
  <si>
    <t>Estructura de Costos PBVRP - RIO LACRAMARCA</t>
  </si>
  <si>
    <t>En la Estructura de Costos PBV- Rio Lacramarca, no contempla lo siguiente:</t>
  </si>
  <si>
    <t>En el ítem 2 de la Estructura de Costos (Recursos y Equipos) se ha considerado lo siguiente: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</si>
  <si>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0"/>
        <color theme="1"/>
        <rFont val="Arial"/>
        <family val="2"/>
      </rPr>
      <t xml:space="preserve">Impresiones, Folletos, Audiovisuales </t>
    </r>
  </si>
  <si>
    <t xml:space="preserve">Jefe de Proyecto </t>
  </si>
  <si>
    <t>Relacionista Comunitario =1</t>
  </si>
  <si>
    <t>Relacionista Comunitario =2</t>
  </si>
  <si>
    <t>Relacionista Comunitario =3</t>
  </si>
  <si>
    <t>Materiales, herramientas de trabajo</t>
  </si>
  <si>
    <t>Equipos informáticos, audiovisuales, impresiones,  y otros.</t>
  </si>
  <si>
    <t>Camioneta 4x4 incluido conductor y combustible =1</t>
  </si>
  <si>
    <t>Camioneta 4x4 incluido conductor y combustible =2</t>
  </si>
  <si>
    <t xml:space="preserve">Alimentación Profesionales </t>
  </si>
  <si>
    <t>Hospedaje Profesionales</t>
  </si>
  <si>
    <t>Aliemtación y Hospedaje Conductor Camioneta</t>
  </si>
  <si>
    <t xml:space="preserve">Exámenes descarte COVID-19 </t>
  </si>
  <si>
    <t>IGV</t>
  </si>
  <si>
    <t>Sub Total 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</si>
</sst>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4" fontId="0" fillId="0" borderId="1" xfId="0" applyNumberFormat="1" applyBorder="1"/>
    <xf numFmtId="4" fontId="0" fillId="2" borderId="1" xfId="0" applyNumberFormat="1" applyFill="1" applyBorder="1"/>
    <xf numFmtId="4" fontId="0" fillId="4" borderId="1" xfId="0" applyNumberForma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4" fontId="0" fillId="0" borderId="0" xfId="0" applyNumberFormat="1"/>
    <xf numFmtId="0" fontId="5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/>
    <xf numFmtId="0" fontId="1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4" fontId="0" fillId="5" borderId="1" xfId="0" applyNumberFormat="1" applyFill="1" applyBorder="1"/>
    <xf numFmtId="0" fontId="0" fillId="0" borderId="1" xfId="0" applyFont="1" applyBorder="1" applyAlignment="1">
      <alignment horizontal="center"/>
    </xf>
    <xf numFmtId="164" fontId="0" fillId="0" borderId="1" xfId="1" applyFont="1" applyBorder="1" applyAlignment="1">
      <alignment horizontal="center"/>
    </xf>
    <xf numFmtId="9" fontId="0" fillId="0" borderId="0" xfId="0" applyNumberFormat="1"/>
    <xf numFmtId="164" fontId="0" fillId="0" borderId="0" xfId="1" applyFont="1"/>
    <xf numFmtId="164" fontId="0" fillId="6" borderId="0" xfId="1" applyFont="1" applyFill="1"/>
    <xf numFmtId="9" fontId="0" fillId="0" borderId="1" xfId="2" applyFont="1" applyBorder="1" applyAlignment="1">
      <alignment horizontal="center"/>
    </xf>
    <xf numFmtId="9" fontId="0" fillId="5" borderId="1" xfId="2" applyFont="1" applyFill="1" applyBorder="1"/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/>
    <xf numFmtId="4" fontId="5" fillId="0" borderId="1" xfId="0" applyNumberFormat="1" applyFont="1" applyFill="1" applyBorder="1"/>
    <xf numFmtId="4" fontId="5" fillId="7" borderId="5" xfId="0" applyNumberFormat="1" applyFont="1" applyFill="1" applyBorder="1"/>
    <xf numFmtId="9" fontId="0" fillId="7" borderId="1" xfId="2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9" fontId="0" fillId="8" borderId="1" xfId="2" applyFont="1" applyFill="1" applyBorder="1" applyAlignment="1">
      <alignment horizontal="center"/>
    </xf>
    <xf numFmtId="4" fontId="0" fillId="0" borderId="1" xfId="0" applyNumberForma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0" fillId="0" borderId="1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9" fontId="0" fillId="0" borderId="0" xfId="2" applyFont="1" applyBorder="1" applyAlignment="1">
      <alignment horizontal="center"/>
    </xf>
    <xf numFmtId="0" fontId="0" fillId="0" borderId="0" xfId="0" applyFill="1"/>
    <xf numFmtId="4" fontId="0" fillId="0" borderId="0" xfId="0" applyNumberFormat="1" applyFill="1"/>
    <xf numFmtId="4" fontId="0" fillId="0" borderId="6" xfId="0" applyNumberFormat="1" applyBorder="1"/>
    <xf numFmtId="0" fontId="0" fillId="0" borderId="7" xfId="0" applyBorder="1"/>
    <xf numFmtId="4" fontId="1" fillId="5" borderId="1" xfId="0" applyNumberFormat="1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12</xdr:row>
      <xdr:rowOff>133350</xdr:rowOff>
    </xdr:from>
    <xdr:to>
      <xdr:col>8</xdr:col>
      <xdr:colOff>92075</xdr:colOff>
      <xdr:row>16</xdr:row>
      <xdr:rowOff>12700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928225" y="2381250"/>
          <a:ext cx="806450" cy="650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0"/>
  <sheetViews>
    <sheetView topLeftCell="A3" zoomScaleNormal="100" workbookViewId="0">
      <selection activeCell="I15" sqref="I15:N28"/>
    </sheetView>
  </sheetViews>
  <sheetFormatPr baseColWidth="10" defaultRowHeight="15" x14ac:dyDescent="0.25"/>
  <cols>
    <col min="1" max="1" width="6.28515625" customWidth="1"/>
    <col min="2" max="2" width="59.42578125" customWidth="1"/>
    <col min="3" max="3" width="14.140625" customWidth="1"/>
    <col min="4" max="7" width="15.42578125" customWidth="1"/>
    <col min="9" max="9" width="38.7109375" customWidth="1"/>
  </cols>
  <sheetData>
    <row r="1" spans="1:14" x14ac:dyDescent="0.25">
      <c r="B1" s="1" t="s">
        <v>31</v>
      </c>
    </row>
    <row r="3" spans="1:14" x14ac:dyDescent="0.25">
      <c r="A3" s="59" t="s">
        <v>0</v>
      </c>
      <c r="B3" s="59"/>
      <c r="C3" s="59"/>
      <c r="D3" s="59"/>
      <c r="E3" s="59"/>
      <c r="F3" s="59"/>
      <c r="G3" s="59"/>
    </row>
    <row r="4" spans="1:14" x14ac:dyDescent="0.25">
      <c r="A4" s="2"/>
      <c r="B4" s="3" t="s">
        <v>10</v>
      </c>
      <c r="C4" s="3" t="s">
        <v>11</v>
      </c>
      <c r="D4" s="3" t="s">
        <v>2</v>
      </c>
      <c r="E4" s="3" t="s">
        <v>4</v>
      </c>
      <c r="F4" s="3" t="s">
        <v>1</v>
      </c>
      <c r="G4" s="3" t="s">
        <v>3</v>
      </c>
      <c r="K4" s="30">
        <v>0.2</v>
      </c>
      <c r="L4" s="30">
        <v>0.1</v>
      </c>
    </row>
    <row r="5" spans="1:14" x14ac:dyDescent="0.25">
      <c r="A5" s="24">
        <v>1</v>
      </c>
      <c r="B5" s="24" t="s">
        <v>5</v>
      </c>
      <c r="C5" s="25"/>
      <c r="D5" s="25"/>
      <c r="E5" s="25"/>
      <c r="F5" s="25"/>
      <c r="G5" s="27">
        <f>SUM(G6:G9)</f>
        <v>531024</v>
      </c>
      <c r="I5" s="35" t="s">
        <v>42</v>
      </c>
      <c r="J5" s="35" t="s">
        <v>43</v>
      </c>
      <c r="K5" s="35" t="s">
        <v>40</v>
      </c>
      <c r="L5" s="35" t="s">
        <v>41</v>
      </c>
    </row>
    <row r="6" spans="1:14" x14ac:dyDescent="0.25">
      <c r="A6" s="6"/>
      <c r="B6" s="5" t="s">
        <v>32</v>
      </c>
      <c r="C6" s="7">
        <v>1</v>
      </c>
      <c r="D6" s="28">
        <v>13</v>
      </c>
      <c r="E6" s="40">
        <v>0.5</v>
      </c>
      <c r="F6" s="29">
        <v>17760</v>
      </c>
      <c r="G6" s="14">
        <f>D6*F6*E6</f>
        <v>115440</v>
      </c>
      <c r="H6" s="20"/>
      <c r="I6">
        <v>10000</v>
      </c>
      <c r="J6" s="31">
        <f>+I6*1.48</f>
        <v>14800</v>
      </c>
      <c r="K6" s="31">
        <f>+J6*1.2</f>
        <v>17760</v>
      </c>
      <c r="L6" s="32">
        <f>+K6*1.1</f>
        <v>19536</v>
      </c>
    </row>
    <row r="7" spans="1:14" x14ac:dyDescent="0.25">
      <c r="A7" s="6"/>
      <c r="B7" s="5" t="s">
        <v>6</v>
      </c>
      <c r="C7" s="7">
        <v>1</v>
      </c>
      <c r="D7" s="28">
        <v>13</v>
      </c>
      <c r="E7" s="33">
        <v>1</v>
      </c>
      <c r="F7" s="29">
        <v>14208</v>
      </c>
      <c r="G7" s="14">
        <f t="shared" ref="G7:G9" si="0">D7*F7*E7</f>
        <v>184704</v>
      </c>
      <c r="H7" s="20"/>
      <c r="I7">
        <v>8000</v>
      </c>
      <c r="J7" s="31">
        <f t="shared" ref="J7:J9" si="1">+I7*1.48</f>
        <v>11840</v>
      </c>
      <c r="K7" s="31">
        <f t="shared" ref="K7:K9" si="2">+J7*1.2</f>
        <v>14208</v>
      </c>
      <c r="L7" s="32">
        <f t="shared" ref="L7:L9" si="3">+K7*1.1</f>
        <v>15628.800000000001</v>
      </c>
    </row>
    <row r="8" spans="1:14" x14ac:dyDescent="0.25">
      <c r="A8" s="6"/>
      <c r="B8" s="5" t="s">
        <v>7</v>
      </c>
      <c r="C8" s="7">
        <v>3</v>
      </c>
      <c r="D8" s="28">
        <v>13</v>
      </c>
      <c r="E8" s="33">
        <v>1</v>
      </c>
      <c r="F8" s="29">
        <v>10656</v>
      </c>
      <c r="G8" s="14">
        <f t="shared" si="0"/>
        <v>138528</v>
      </c>
      <c r="H8" s="20"/>
      <c r="I8">
        <v>6000</v>
      </c>
      <c r="J8" s="31">
        <f t="shared" si="1"/>
        <v>8880</v>
      </c>
      <c r="K8" s="31">
        <f t="shared" si="2"/>
        <v>10656</v>
      </c>
      <c r="L8" s="32">
        <f t="shared" si="3"/>
        <v>11721.6</v>
      </c>
    </row>
    <row r="9" spans="1:14" x14ac:dyDescent="0.25">
      <c r="A9" s="6"/>
      <c r="B9" s="5" t="s">
        <v>8</v>
      </c>
      <c r="C9" s="7">
        <v>1</v>
      </c>
      <c r="D9" s="28">
        <v>13</v>
      </c>
      <c r="E9" s="40">
        <v>0.5</v>
      </c>
      <c r="F9" s="29">
        <v>14208</v>
      </c>
      <c r="G9" s="14">
        <f t="shared" si="0"/>
        <v>92352</v>
      </c>
      <c r="H9" s="20"/>
      <c r="I9">
        <v>8000</v>
      </c>
      <c r="J9" s="31">
        <f t="shared" si="1"/>
        <v>11840</v>
      </c>
      <c r="K9" s="31">
        <f t="shared" si="2"/>
        <v>14208</v>
      </c>
      <c r="L9" s="32">
        <f t="shared" si="3"/>
        <v>15628.800000000001</v>
      </c>
    </row>
    <row r="10" spans="1:14" x14ac:dyDescent="0.25">
      <c r="A10" s="6"/>
      <c r="B10" s="5"/>
      <c r="C10" s="7"/>
      <c r="D10" s="11"/>
      <c r="E10" s="33"/>
      <c r="F10" s="14"/>
      <c r="G10" s="14"/>
      <c r="H10" s="20"/>
    </row>
    <row r="11" spans="1:14" x14ac:dyDescent="0.25">
      <c r="A11" s="24">
        <v>2</v>
      </c>
      <c r="B11" s="24" t="s">
        <v>9</v>
      </c>
      <c r="C11" s="25"/>
      <c r="D11" s="25"/>
      <c r="E11" s="34"/>
      <c r="F11" s="27"/>
      <c r="G11" s="27">
        <f>SUM(G12:G15)</f>
        <v>757536.64</v>
      </c>
      <c r="H11" s="20"/>
    </row>
    <row r="12" spans="1:14" x14ac:dyDescent="0.25">
      <c r="A12" s="6"/>
      <c r="B12" s="8" t="s">
        <v>12</v>
      </c>
      <c r="C12" s="7">
        <v>2</v>
      </c>
      <c r="D12" s="7">
        <v>13</v>
      </c>
      <c r="E12" s="33">
        <v>1</v>
      </c>
      <c r="F12" s="14">
        <v>7000</v>
      </c>
      <c r="G12" s="14">
        <f>C12*D12*F12</f>
        <v>182000</v>
      </c>
    </row>
    <row r="13" spans="1:14" ht="16.5" customHeight="1" x14ac:dyDescent="0.25">
      <c r="A13" s="6"/>
      <c r="B13" s="9" t="s">
        <v>13</v>
      </c>
      <c r="C13" s="7">
        <v>2</v>
      </c>
      <c r="D13" s="7">
        <v>13</v>
      </c>
      <c r="E13" s="33">
        <v>1</v>
      </c>
      <c r="F13" s="14">
        <v>11720.64</v>
      </c>
      <c r="G13" s="14">
        <f>C13*D13*F13</f>
        <v>304736.64000000001</v>
      </c>
      <c r="H13" s="13"/>
    </row>
    <row r="14" spans="1:14" x14ac:dyDescent="0.25">
      <c r="A14" s="6"/>
      <c r="B14" s="8" t="s">
        <v>14</v>
      </c>
      <c r="C14" s="7">
        <v>2</v>
      </c>
      <c r="D14" s="7">
        <v>13</v>
      </c>
      <c r="E14" s="33">
        <v>1</v>
      </c>
      <c r="F14" s="14">
        <v>10000</v>
      </c>
      <c r="G14" s="14">
        <f>C14*F14*D14</f>
        <v>260000</v>
      </c>
      <c r="H14" s="13"/>
    </row>
    <row r="15" spans="1:14" x14ac:dyDescent="0.25">
      <c r="A15" s="6"/>
      <c r="B15" s="8" t="s">
        <v>15</v>
      </c>
      <c r="C15" s="7">
        <v>6</v>
      </c>
      <c r="D15" s="7">
        <v>4</v>
      </c>
      <c r="E15" s="33">
        <v>1</v>
      </c>
      <c r="F15" s="14">
        <v>450</v>
      </c>
      <c r="G15" s="14">
        <f>C15*D15*F15</f>
        <v>10800</v>
      </c>
      <c r="I15" s="17" t="s">
        <v>33</v>
      </c>
      <c r="J15" s="23">
        <v>2</v>
      </c>
      <c r="K15" s="18">
        <v>1</v>
      </c>
      <c r="L15" s="18">
        <v>100</v>
      </c>
      <c r="M15" s="19">
        <v>2200</v>
      </c>
      <c r="N15" s="19">
        <f t="shared" ref="N15:N21" si="4">J15*M15</f>
        <v>4400</v>
      </c>
    </row>
    <row r="16" spans="1:14" x14ac:dyDescent="0.25">
      <c r="A16" s="24">
        <v>3</v>
      </c>
      <c r="B16" s="24" t="s">
        <v>16</v>
      </c>
      <c r="C16" s="25"/>
      <c r="D16" s="25"/>
      <c r="E16" s="34"/>
      <c r="F16" s="27"/>
      <c r="G16" s="27">
        <f>SUM(G17:G19)</f>
        <v>267800</v>
      </c>
      <c r="I16" s="17" t="s">
        <v>34</v>
      </c>
      <c r="J16" s="23">
        <v>1</v>
      </c>
      <c r="K16" s="18">
        <v>78</v>
      </c>
      <c r="L16" s="18">
        <v>100</v>
      </c>
      <c r="M16" s="19">
        <v>200</v>
      </c>
      <c r="N16" s="19">
        <f>J16*K16*M16</f>
        <v>15600</v>
      </c>
    </row>
    <row r="17" spans="1:14" x14ac:dyDescent="0.25">
      <c r="A17" s="6"/>
      <c r="B17" s="8" t="s">
        <v>17</v>
      </c>
      <c r="C17" s="10">
        <v>6</v>
      </c>
      <c r="D17" s="7">
        <v>13</v>
      </c>
      <c r="E17" s="33">
        <v>1</v>
      </c>
      <c r="F17" s="14">
        <v>1200</v>
      </c>
      <c r="G17" s="14">
        <f>C17*D17*F17</f>
        <v>93600</v>
      </c>
      <c r="I17" s="17" t="s">
        <v>35</v>
      </c>
      <c r="J17" s="23">
        <v>2</v>
      </c>
      <c r="K17" s="18">
        <v>1</v>
      </c>
      <c r="L17" s="18">
        <v>100</v>
      </c>
      <c r="M17" s="19">
        <v>520</v>
      </c>
      <c r="N17" s="19">
        <f t="shared" si="4"/>
        <v>1040</v>
      </c>
    </row>
    <row r="18" spans="1:14" x14ac:dyDescent="0.25">
      <c r="A18" s="6"/>
      <c r="B18" s="8" t="s">
        <v>18</v>
      </c>
      <c r="C18" s="10">
        <v>6</v>
      </c>
      <c r="D18" s="7">
        <v>13</v>
      </c>
      <c r="E18" s="33">
        <v>1</v>
      </c>
      <c r="F18" s="14">
        <v>900</v>
      </c>
      <c r="G18" s="14">
        <f t="shared" ref="G18:G19" si="5">C18*D18*F18</f>
        <v>70200</v>
      </c>
      <c r="I18" s="17" t="s">
        <v>36</v>
      </c>
      <c r="J18" s="23">
        <v>2</v>
      </c>
      <c r="K18" s="18">
        <v>1</v>
      </c>
      <c r="L18" s="18">
        <v>100</v>
      </c>
      <c r="M18" s="19">
        <v>3000</v>
      </c>
      <c r="N18" s="19">
        <f t="shared" si="4"/>
        <v>6000</v>
      </c>
    </row>
    <row r="19" spans="1:14" x14ac:dyDescent="0.25">
      <c r="A19" s="6"/>
      <c r="B19" s="8" t="s">
        <v>19</v>
      </c>
      <c r="C19" s="10">
        <v>2</v>
      </c>
      <c r="D19" s="7">
        <v>13</v>
      </c>
      <c r="E19" s="33">
        <v>1</v>
      </c>
      <c r="F19" s="14">
        <v>4000</v>
      </c>
      <c r="G19" s="14">
        <f t="shared" si="5"/>
        <v>104000</v>
      </c>
      <c r="I19" s="17" t="s">
        <v>37</v>
      </c>
      <c r="J19" s="23">
        <v>2</v>
      </c>
      <c r="K19" s="18">
        <v>1</v>
      </c>
      <c r="L19" s="18">
        <v>100</v>
      </c>
      <c r="M19" s="19">
        <v>1000</v>
      </c>
      <c r="N19" s="19">
        <f t="shared" si="4"/>
        <v>2000</v>
      </c>
    </row>
    <row r="20" spans="1:14" x14ac:dyDescent="0.25">
      <c r="A20" s="24">
        <v>4</v>
      </c>
      <c r="B20" s="24" t="s">
        <v>20</v>
      </c>
      <c r="C20" s="25"/>
      <c r="D20" s="26"/>
      <c r="E20" s="34"/>
      <c r="F20" s="27"/>
      <c r="G20" s="27">
        <f>SUM(G21:G22)</f>
        <v>23400</v>
      </c>
      <c r="I20" s="17" t="s">
        <v>38</v>
      </c>
      <c r="J20" s="23">
        <v>2</v>
      </c>
      <c r="K20" s="18">
        <v>1</v>
      </c>
      <c r="L20" s="18">
        <v>100</v>
      </c>
      <c r="M20" s="19">
        <v>250</v>
      </c>
      <c r="N20" s="19">
        <f t="shared" si="4"/>
        <v>500</v>
      </c>
    </row>
    <row r="21" spans="1:14" x14ac:dyDescent="0.25">
      <c r="A21" s="6"/>
      <c r="B21" s="8" t="s">
        <v>21</v>
      </c>
      <c r="C21" s="10">
        <v>6</v>
      </c>
      <c r="D21" s="7">
        <v>13</v>
      </c>
      <c r="E21" s="33">
        <v>1</v>
      </c>
      <c r="F21" s="14">
        <v>150</v>
      </c>
      <c r="G21" s="14">
        <f>C21*D21*F21</f>
        <v>11700</v>
      </c>
      <c r="I21" s="17" t="s">
        <v>39</v>
      </c>
      <c r="J21" s="23">
        <v>2</v>
      </c>
      <c r="K21" s="18">
        <v>1</v>
      </c>
      <c r="L21" s="18">
        <v>100</v>
      </c>
      <c r="M21" s="19">
        <v>800</v>
      </c>
      <c r="N21" s="19">
        <f t="shared" si="4"/>
        <v>1600</v>
      </c>
    </row>
    <row r="22" spans="1:14" x14ac:dyDescent="0.25">
      <c r="A22" s="6"/>
      <c r="B22" s="8" t="s">
        <v>22</v>
      </c>
      <c r="C22" s="10">
        <v>6</v>
      </c>
      <c r="D22" s="7">
        <v>13</v>
      </c>
      <c r="E22" s="33">
        <v>1</v>
      </c>
      <c r="F22" s="14">
        <v>150</v>
      </c>
      <c r="G22" s="14">
        <f>C22*D22*F22</f>
        <v>11700</v>
      </c>
      <c r="I22" s="21" t="s">
        <v>44</v>
      </c>
      <c r="J22" s="23">
        <v>1</v>
      </c>
      <c r="K22" s="18">
        <v>91</v>
      </c>
      <c r="L22" s="22">
        <v>100</v>
      </c>
      <c r="M22" s="19">
        <v>1540</v>
      </c>
      <c r="N22" s="19">
        <f>J22*K22*M22</f>
        <v>140140</v>
      </c>
    </row>
    <row r="23" spans="1:14" x14ac:dyDescent="0.25">
      <c r="A23" s="24">
        <v>5</v>
      </c>
      <c r="B23" s="24" t="s">
        <v>23</v>
      </c>
      <c r="C23" s="25"/>
      <c r="D23" s="26"/>
      <c r="E23" s="34"/>
      <c r="F23" s="27"/>
      <c r="G23" s="27">
        <f>SUM(G24:G25)</f>
        <v>13260</v>
      </c>
      <c r="I23" s="36" t="s">
        <v>45</v>
      </c>
      <c r="J23" s="37">
        <v>1</v>
      </c>
      <c r="K23" s="22">
        <v>91</v>
      </c>
      <c r="L23" s="22">
        <v>100</v>
      </c>
      <c r="M23" s="38">
        <v>84.7</v>
      </c>
      <c r="N23" s="19">
        <f>J23*K23*M23</f>
        <v>7707.7</v>
      </c>
    </row>
    <row r="24" spans="1:14" x14ac:dyDescent="0.25">
      <c r="A24" s="5"/>
      <c r="B24" s="12" t="s">
        <v>24</v>
      </c>
      <c r="C24" s="10">
        <v>6</v>
      </c>
      <c r="D24" s="7">
        <v>13</v>
      </c>
      <c r="E24" s="33">
        <v>1</v>
      </c>
      <c r="F24" s="14">
        <v>120</v>
      </c>
      <c r="G24" s="14">
        <f>C24*D24*F24</f>
        <v>9360</v>
      </c>
      <c r="I24" s="36" t="s">
        <v>46</v>
      </c>
      <c r="J24" s="37">
        <v>1</v>
      </c>
      <c r="K24" s="22">
        <v>13</v>
      </c>
      <c r="L24" s="22">
        <v>100</v>
      </c>
      <c r="M24" s="38">
        <v>5500</v>
      </c>
      <c r="N24" s="19">
        <f t="shared" ref="N24:N25" si="6">J24*K24*M24</f>
        <v>71500</v>
      </c>
    </row>
    <row r="25" spans="1:14" ht="18.75" customHeight="1" x14ac:dyDescent="0.25">
      <c r="A25" s="5"/>
      <c r="B25" s="5" t="s">
        <v>25</v>
      </c>
      <c r="C25" s="10">
        <v>6</v>
      </c>
      <c r="D25" s="7">
        <v>13</v>
      </c>
      <c r="E25" s="33">
        <v>1</v>
      </c>
      <c r="F25" s="14">
        <v>50</v>
      </c>
      <c r="G25" s="14">
        <f>C25*D25*F25</f>
        <v>3900</v>
      </c>
      <c r="I25" s="36" t="s">
        <v>47</v>
      </c>
      <c r="J25" s="37">
        <v>1</v>
      </c>
      <c r="K25" s="22">
        <v>13</v>
      </c>
      <c r="L25" s="22">
        <v>100</v>
      </c>
      <c r="M25" s="38">
        <v>1100</v>
      </c>
      <c r="N25" s="19">
        <f t="shared" si="6"/>
        <v>14300</v>
      </c>
    </row>
    <row r="26" spans="1:14" ht="19.5" customHeight="1" x14ac:dyDescent="0.25">
      <c r="C26" s="60" t="s">
        <v>26</v>
      </c>
      <c r="D26" s="61"/>
      <c r="E26" s="62"/>
      <c r="F26" s="4"/>
      <c r="G26" s="15">
        <f>SUM(G5+G11+G16+G20+G23)</f>
        <v>1593020.6400000001</v>
      </c>
      <c r="I26" s="36" t="s">
        <v>48</v>
      </c>
      <c r="J26" s="37">
        <v>1</v>
      </c>
      <c r="K26" s="22">
        <v>13</v>
      </c>
      <c r="L26" s="22">
        <v>100</v>
      </c>
      <c r="M26" s="38">
        <v>1573</v>
      </c>
      <c r="N26" s="19">
        <f>J26*K26*M26</f>
        <v>20449</v>
      </c>
    </row>
    <row r="27" spans="1:14" x14ac:dyDescent="0.25">
      <c r="C27" s="60" t="s">
        <v>27</v>
      </c>
      <c r="D27" s="61"/>
      <c r="E27" s="62"/>
      <c r="F27" s="4"/>
      <c r="G27" s="15">
        <f>+G26*0.1</f>
        <v>159302.06400000001</v>
      </c>
      <c r="I27" s="36" t="s">
        <v>49</v>
      </c>
      <c r="J27" s="37">
        <v>1</v>
      </c>
      <c r="K27" s="22">
        <v>13</v>
      </c>
      <c r="L27" s="22">
        <v>100</v>
      </c>
      <c r="M27" s="38">
        <v>1500</v>
      </c>
      <c r="N27" s="38">
        <f>J27*K27*M27</f>
        <v>19500</v>
      </c>
    </row>
    <row r="28" spans="1:14" x14ac:dyDescent="0.25">
      <c r="C28" s="60" t="s">
        <v>28</v>
      </c>
      <c r="D28" s="61"/>
      <c r="E28" s="62"/>
      <c r="F28" s="4"/>
      <c r="G28" s="15">
        <f>SUM(G26:G27)</f>
        <v>1752322.7040000001</v>
      </c>
      <c r="N28" s="39">
        <f>SUM(N15:N27)</f>
        <v>304736.7</v>
      </c>
    </row>
    <row r="29" spans="1:14" x14ac:dyDescent="0.25">
      <c r="C29" s="60" t="s">
        <v>29</v>
      </c>
      <c r="D29" s="61"/>
      <c r="E29" s="62"/>
      <c r="F29" s="4"/>
      <c r="G29" s="15">
        <f>G28*0.18</f>
        <v>315418.08672000002</v>
      </c>
    </row>
    <row r="30" spans="1:14" x14ac:dyDescent="0.25">
      <c r="C30" s="56" t="s">
        <v>30</v>
      </c>
      <c r="D30" s="57"/>
      <c r="E30" s="57"/>
      <c r="F30" s="58"/>
      <c r="G30" s="16">
        <f>SUM(G28:G29)</f>
        <v>2067740.7907200002</v>
      </c>
    </row>
  </sheetData>
  <mergeCells count="6">
    <mergeCell ref="C30:F30"/>
    <mergeCell ref="A3:G3"/>
    <mergeCell ref="C26:E26"/>
    <mergeCell ref="C27:E27"/>
    <mergeCell ref="C28:E28"/>
    <mergeCell ref="C29:E2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G29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38" zoomScale="154" zoomScaleNormal="154" workbookViewId="0">
      <selection activeCell="C66" sqref="C66"/>
    </sheetView>
  </sheetViews>
  <sheetFormatPr baseColWidth="10" defaultRowHeight="15" x14ac:dyDescent="0.25"/>
  <cols>
    <col min="1" max="1" width="4.42578125" customWidth="1"/>
    <col min="2" max="2" width="52.85546875" customWidth="1"/>
    <col min="3" max="3" width="8.7109375" customWidth="1"/>
    <col min="4" max="4" width="13.5703125" customWidth="1"/>
    <col min="5" max="5" width="14" customWidth="1"/>
    <col min="6" max="6" width="11.7109375" customWidth="1"/>
    <col min="7" max="7" width="13.140625" customWidth="1"/>
    <col min="9" max="9" width="11.42578125" customWidth="1"/>
  </cols>
  <sheetData>
    <row r="1" spans="1:7" x14ac:dyDescent="0.25">
      <c r="B1" s="63" t="s">
        <v>69</v>
      </c>
      <c r="C1" s="64"/>
      <c r="D1" s="64"/>
      <c r="E1" s="64"/>
      <c r="F1" s="64"/>
    </row>
    <row r="3" spans="1:7" x14ac:dyDescent="0.25">
      <c r="A3" s="59" t="s">
        <v>0</v>
      </c>
      <c r="B3" s="59"/>
      <c r="C3" s="59"/>
      <c r="D3" s="59"/>
      <c r="E3" s="59"/>
      <c r="F3" s="59"/>
      <c r="G3" s="59"/>
    </row>
    <row r="4" spans="1:7" x14ac:dyDescent="0.25">
      <c r="A4" s="2"/>
      <c r="B4" s="41" t="s">
        <v>10</v>
      </c>
      <c r="C4" s="41" t="s">
        <v>11</v>
      </c>
      <c r="D4" s="41" t="s">
        <v>2</v>
      </c>
      <c r="E4" s="41" t="s">
        <v>4</v>
      </c>
      <c r="F4" s="41" t="s">
        <v>50</v>
      </c>
      <c r="G4" s="41" t="s">
        <v>51</v>
      </c>
    </row>
    <row r="5" spans="1:7" x14ac:dyDescent="0.25">
      <c r="A5" s="24">
        <v>1</v>
      </c>
      <c r="B5" s="24" t="s">
        <v>5</v>
      </c>
      <c r="C5" s="25"/>
      <c r="D5" s="25"/>
      <c r="E5" s="25"/>
      <c r="F5" s="25"/>
      <c r="G5" s="27">
        <f>SUM(G6:G11)</f>
        <v>877344</v>
      </c>
    </row>
    <row r="6" spans="1:7" x14ac:dyDescent="0.25">
      <c r="A6" s="6"/>
      <c r="B6" s="5" t="s">
        <v>73</v>
      </c>
      <c r="C6" s="7">
        <v>1</v>
      </c>
      <c r="D6" s="28">
        <v>13</v>
      </c>
      <c r="E6" s="42">
        <v>1</v>
      </c>
      <c r="F6" s="29">
        <v>17760</v>
      </c>
      <c r="G6" s="43">
        <f>D6*F6*E6</f>
        <v>230880</v>
      </c>
    </row>
    <row r="7" spans="1:7" x14ac:dyDescent="0.25">
      <c r="A7" s="6"/>
      <c r="B7" s="5" t="s">
        <v>6</v>
      </c>
      <c r="C7" s="7">
        <v>1</v>
      </c>
      <c r="D7" s="28">
        <v>13</v>
      </c>
      <c r="E7" s="33">
        <v>1</v>
      </c>
      <c r="F7" s="29">
        <v>14208</v>
      </c>
      <c r="G7" s="43">
        <f>D7*F7*E7</f>
        <v>184704</v>
      </c>
    </row>
    <row r="8" spans="1:7" x14ac:dyDescent="0.25">
      <c r="A8" s="6"/>
      <c r="B8" s="5" t="s">
        <v>74</v>
      </c>
      <c r="C8" s="10">
        <v>1</v>
      </c>
      <c r="D8" s="28">
        <v>13</v>
      </c>
      <c r="E8" s="33">
        <v>1</v>
      </c>
      <c r="F8" s="29">
        <v>10656</v>
      </c>
      <c r="G8" s="43">
        <f>D8*F8*E8*C8</f>
        <v>138528</v>
      </c>
    </row>
    <row r="9" spans="1:7" x14ac:dyDescent="0.25">
      <c r="A9" s="6"/>
      <c r="B9" s="5" t="s">
        <v>75</v>
      </c>
      <c r="C9" s="10">
        <v>1</v>
      </c>
      <c r="D9" s="65">
        <v>10</v>
      </c>
      <c r="E9" s="33">
        <v>1</v>
      </c>
      <c r="F9" s="29">
        <v>10656</v>
      </c>
      <c r="G9" s="43">
        <f>D9*F9*E9*C9</f>
        <v>106560</v>
      </c>
    </row>
    <row r="10" spans="1:7" x14ac:dyDescent="0.25">
      <c r="A10" s="6"/>
      <c r="B10" s="5" t="s">
        <v>76</v>
      </c>
      <c r="C10" s="10">
        <v>1</v>
      </c>
      <c r="D10" s="65">
        <v>7</v>
      </c>
      <c r="E10" s="33">
        <v>1</v>
      </c>
      <c r="F10" s="29">
        <v>10656</v>
      </c>
      <c r="G10" s="43">
        <f>D10*F10*E10*C10</f>
        <v>74592</v>
      </c>
    </row>
    <row r="11" spans="1:7" x14ac:dyDescent="0.25">
      <c r="A11" s="6"/>
      <c r="B11" s="5" t="s">
        <v>8</v>
      </c>
      <c r="C11" s="7">
        <v>1</v>
      </c>
      <c r="D11" s="65">
        <v>10</v>
      </c>
      <c r="E11" s="42">
        <v>1</v>
      </c>
      <c r="F11" s="29">
        <v>14208</v>
      </c>
      <c r="G11" s="43">
        <f>D11*F11*E11</f>
        <v>142080</v>
      </c>
    </row>
    <row r="12" spans="1:7" x14ac:dyDescent="0.25">
      <c r="A12" s="6"/>
      <c r="B12" s="5"/>
      <c r="C12" s="7"/>
      <c r="D12" s="11"/>
      <c r="E12" s="33"/>
      <c r="F12" s="14"/>
      <c r="G12" s="14"/>
    </row>
    <row r="13" spans="1:7" x14ac:dyDescent="0.25">
      <c r="A13" s="24">
        <v>2</v>
      </c>
      <c r="B13" s="24" t="s">
        <v>9</v>
      </c>
      <c r="C13" s="25"/>
      <c r="D13" s="25"/>
      <c r="E13" s="34"/>
      <c r="F13" s="27"/>
      <c r="G13" s="27">
        <f>SUM(G14:G18)</f>
        <v>679036.63100000261</v>
      </c>
    </row>
    <row r="14" spans="1:7" x14ac:dyDescent="0.25">
      <c r="A14" s="6"/>
      <c r="B14" s="8" t="s">
        <v>77</v>
      </c>
      <c r="C14" s="7">
        <v>2</v>
      </c>
      <c r="D14" s="7">
        <v>13</v>
      </c>
      <c r="E14" s="33">
        <v>1</v>
      </c>
      <c r="F14" s="14">
        <v>7000</v>
      </c>
      <c r="G14" s="14">
        <f>C14*D14*F14</f>
        <v>182000</v>
      </c>
    </row>
    <row r="15" spans="1:7" ht="30" customHeight="1" x14ac:dyDescent="0.25">
      <c r="A15" s="6"/>
      <c r="B15" s="9" t="s">
        <v>78</v>
      </c>
      <c r="C15" s="7">
        <v>2</v>
      </c>
      <c r="D15" s="7">
        <v>13</v>
      </c>
      <c r="E15" s="33">
        <v>1</v>
      </c>
      <c r="F15" s="14">
        <v>7676.7934999999998</v>
      </c>
      <c r="G15" s="14">
        <f>+C15*D15*F15</f>
        <v>199596.63099999999</v>
      </c>
    </row>
    <row r="16" spans="1:7" x14ac:dyDescent="0.25">
      <c r="A16" s="6"/>
      <c r="B16" s="8" t="s">
        <v>79</v>
      </c>
      <c r="C16" s="7">
        <v>1</v>
      </c>
      <c r="D16" s="7">
        <v>13</v>
      </c>
      <c r="E16" s="33">
        <v>1</v>
      </c>
      <c r="F16" s="14">
        <v>11000</v>
      </c>
      <c r="G16" s="14">
        <f>C16*F16*D16</f>
        <v>143000</v>
      </c>
    </row>
    <row r="17" spans="1:16" x14ac:dyDescent="0.25">
      <c r="A17" s="6"/>
      <c r="B17" s="8" t="s">
        <v>80</v>
      </c>
      <c r="C17" s="7">
        <v>1</v>
      </c>
      <c r="D17" s="7">
        <v>13</v>
      </c>
      <c r="E17" s="33">
        <v>1</v>
      </c>
      <c r="F17" s="14">
        <v>11000</v>
      </c>
      <c r="G17" s="14">
        <f>C17*F17*D17</f>
        <v>143000</v>
      </c>
    </row>
    <row r="18" spans="1:16" x14ac:dyDescent="0.25">
      <c r="A18" s="6"/>
      <c r="B18" s="8" t="s">
        <v>15</v>
      </c>
      <c r="C18" s="7">
        <v>6</v>
      </c>
      <c r="D18" s="10">
        <v>13</v>
      </c>
      <c r="E18" s="33">
        <v>1</v>
      </c>
      <c r="F18" s="14">
        <v>146.6666666667</v>
      </c>
      <c r="G18" s="14">
        <f>C18*D18*F18</f>
        <v>11440.000000002599</v>
      </c>
    </row>
    <row r="19" spans="1:16" x14ac:dyDescent="0.25">
      <c r="A19" s="24">
        <v>3</v>
      </c>
      <c r="B19" s="24" t="s">
        <v>16</v>
      </c>
      <c r="C19" s="25"/>
      <c r="D19" s="25"/>
      <c r="E19" s="34"/>
      <c r="F19" s="27"/>
      <c r="G19" s="27">
        <f>SUM(G20:G22)</f>
        <v>260000.00078</v>
      </c>
    </row>
    <row r="20" spans="1:16" x14ac:dyDescent="0.25">
      <c r="A20" s="6"/>
      <c r="B20" s="8" t="s">
        <v>81</v>
      </c>
      <c r="C20" s="10">
        <v>6</v>
      </c>
      <c r="D20" s="7">
        <v>13</v>
      </c>
      <c r="E20" s="33">
        <v>1</v>
      </c>
      <c r="F20" s="14">
        <v>1200</v>
      </c>
      <c r="G20" s="14">
        <f>C20*D20*F20</f>
        <v>93600</v>
      </c>
      <c r="I20" s="20"/>
      <c r="M20" s="51"/>
      <c r="N20" s="51"/>
      <c r="O20" s="51"/>
      <c r="P20" s="51"/>
    </row>
    <row r="21" spans="1:16" x14ac:dyDescent="0.25">
      <c r="A21" s="6"/>
      <c r="B21" s="8" t="s">
        <v>82</v>
      </c>
      <c r="C21" s="10">
        <v>6</v>
      </c>
      <c r="D21" s="7">
        <v>13</v>
      </c>
      <c r="E21" s="33">
        <v>1</v>
      </c>
      <c r="F21" s="14">
        <v>1300.00001</v>
      </c>
      <c r="G21" s="14">
        <f>C21*D21*F21</f>
        <v>101400.00078</v>
      </c>
      <c r="I21" s="20"/>
      <c r="M21" s="51"/>
      <c r="N21" s="51"/>
      <c r="O21" s="52"/>
      <c r="P21" s="51"/>
    </row>
    <row r="22" spans="1:16" x14ac:dyDescent="0.25">
      <c r="A22" s="6"/>
      <c r="B22" s="8" t="s">
        <v>83</v>
      </c>
      <c r="C22" s="10">
        <v>2</v>
      </c>
      <c r="D22" s="7">
        <v>13</v>
      </c>
      <c r="E22" s="33">
        <v>1</v>
      </c>
      <c r="F22" s="14">
        <v>2500</v>
      </c>
      <c r="G22" s="14">
        <f>C22*D22*F22</f>
        <v>65000</v>
      </c>
      <c r="I22" s="20"/>
      <c r="M22" s="51"/>
      <c r="N22" s="51"/>
      <c r="O22" s="51"/>
      <c r="P22" s="51"/>
    </row>
    <row r="23" spans="1:16" ht="18" customHeight="1" x14ac:dyDescent="0.25">
      <c r="A23" s="24">
        <v>4</v>
      </c>
      <c r="B23" s="24" t="s">
        <v>20</v>
      </c>
      <c r="C23" s="25"/>
      <c r="D23" s="26"/>
      <c r="E23" s="34"/>
      <c r="F23" s="27"/>
      <c r="G23" s="27">
        <f>SUM(G24:G25)</f>
        <v>31200</v>
      </c>
      <c r="M23" s="51"/>
      <c r="N23" s="51"/>
      <c r="O23" s="51"/>
      <c r="P23" s="51"/>
    </row>
    <row r="24" spans="1:16" x14ac:dyDescent="0.25">
      <c r="A24" s="6"/>
      <c r="B24" s="8" t="s">
        <v>21</v>
      </c>
      <c r="C24" s="10">
        <v>6</v>
      </c>
      <c r="D24" s="7">
        <v>13</v>
      </c>
      <c r="E24" s="33">
        <v>1</v>
      </c>
      <c r="F24" s="14">
        <v>200</v>
      </c>
      <c r="G24" s="14">
        <f>C24*D24*F24</f>
        <v>15600</v>
      </c>
      <c r="M24" s="51"/>
      <c r="N24" s="51"/>
      <c r="O24" s="51"/>
      <c r="P24" s="51"/>
    </row>
    <row r="25" spans="1:16" ht="15.75" customHeight="1" x14ac:dyDescent="0.25">
      <c r="A25" s="6"/>
      <c r="B25" s="8" t="s">
        <v>22</v>
      </c>
      <c r="C25" s="10">
        <v>6</v>
      </c>
      <c r="D25" s="7">
        <v>13</v>
      </c>
      <c r="E25" s="33">
        <v>1</v>
      </c>
      <c r="F25" s="14">
        <v>200</v>
      </c>
      <c r="G25" s="14">
        <f>C25*D25*F25</f>
        <v>15600</v>
      </c>
    </row>
    <row r="26" spans="1:16" ht="24.75" customHeight="1" x14ac:dyDescent="0.25">
      <c r="A26" s="24">
        <v>5</v>
      </c>
      <c r="B26" s="24" t="s">
        <v>23</v>
      </c>
      <c r="C26" s="25"/>
      <c r="D26" s="26"/>
      <c r="E26" s="34"/>
      <c r="F26" s="27"/>
      <c r="G26" s="27">
        <f>SUM(G27:G28)</f>
        <v>17680.0026</v>
      </c>
    </row>
    <row r="27" spans="1:16" ht="28.5" customHeight="1" x14ac:dyDescent="0.25">
      <c r="A27" s="5"/>
      <c r="B27" s="12" t="s">
        <v>84</v>
      </c>
      <c r="C27" s="10">
        <v>6</v>
      </c>
      <c r="D27" s="7">
        <v>13</v>
      </c>
      <c r="E27" s="33">
        <v>1</v>
      </c>
      <c r="F27" s="14">
        <v>160</v>
      </c>
      <c r="G27" s="14">
        <f>C27*D27*F27</f>
        <v>12480</v>
      </c>
    </row>
    <row r="28" spans="1:16" ht="31.5" customHeight="1" x14ac:dyDescent="0.25">
      <c r="A28" s="5"/>
      <c r="B28" s="46" t="s">
        <v>25</v>
      </c>
      <c r="C28" s="10">
        <v>6</v>
      </c>
      <c r="D28" s="7">
        <v>13</v>
      </c>
      <c r="E28" s="33">
        <v>1</v>
      </c>
      <c r="F28" s="14">
        <v>66.666700000000006</v>
      </c>
      <c r="G28" s="14">
        <f>C28*D28*F28</f>
        <v>5200.0026000000007</v>
      </c>
    </row>
    <row r="29" spans="1:16" ht="31.5" customHeight="1" x14ac:dyDescent="0.25">
      <c r="A29" s="24">
        <v>6</v>
      </c>
      <c r="B29" s="24" t="s">
        <v>27</v>
      </c>
      <c r="C29" s="25"/>
      <c r="D29" s="26"/>
      <c r="E29" s="34"/>
      <c r="F29" s="27"/>
      <c r="G29" s="27">
        <v>140265.20000000001</v>
      </c>
    </row>
    <row r="30" spans="1:16" ht="31.5" customHeight="1" x14ac:dyDescent="0.25">
      <c r="A30" s="54"/>
      <c r="C30" s="48"/>
      <c r="D30" s="49"/>
      <c r="E30" s="50"/>
      <c r="F30" s="46" t="s">
        <v>86</v>
      </c>
      <c r="G30" s="53">
        <f>+G5+G13+G19+G23+G26+G29</f>
        <v>2005525.8343800027</v>
      </c>
    </row>
    <row r="31" spans="1:16" x14ac:dyDescent="0.25">
      <c r="A31" s="47"/>
      <c r="C31" s="47"/>
      <c r="D31" s="47"/>
      <c r="E31" s="47"/>
      <c r="F31" s="5" t="s">
        <v>85</v>
      </c>
      <c r="G31" s="53">
        <f>+G30*0.18</f>
        <v>360994.65018840047</v>
      </c>
    </row>
    <row r="32" spans="1:16" x14ac:dyDescent="0.25">
      <c r="B32" s="47"/>
      <c r="C32" s="47"/>
      <c r="D32" s="47"/>
      <c r="E32" s="47"/>
      <c r="F32" s="24" t="s">
        <v>52</v>
      </c>
      <c r="G32" s="55">
        <f>SUM(G30:G31)</f>
        <v>2366520.4845684031</v>
      </c>
    </row>
    <row r="33" spans="2:7" ht="14.1" customHeight="1" x14ac:dyDescent="0.25">
      <c r="B33" s="44" t="s">
        <v>53</v>
      </c>
      <c r="G33" s="20"/>
    </row>
    <row r="34" spans="2:7" ht="14.1" customHeight="1" x14ac:dyDescent="0.25">
      <c r="B34" s="44" t="s">
        <v>70</v>
      </c>
    </row>
    <row r="35" spans="2:7" ht="14.1" customHeight="1" x14ac:dyDescent="0.25">
      <c r="B35" s="45" t="s">
        <v>54</v>
      </c>
    </row>
    <row r="36" spans="2:7" ht="14.1" customHeight="1" x14ac:dyDescent="0.25">
      <c r="B36" s="45" t="s">
        <v>55</v>
      </c>
    </row>
    <row r="37" spans="2:7" ht="14.1" customHeight="1" x14ac:dyDescent="0.25">
      <c r="B37" s="45" t="s">
        <v>56</v>
      </c>
    </row>
    <row r="38" spans="2:7" ht="14.1" customHeight="1" x14ac:dyDescent="0.25"/>
    <row r="39" spans="2:7" ht="14.1" customHeight="1" x14ac:dyDescent="0.25">
      <c r="B39" s="44" t="s">
        <v>71</v>
      </c>
    </row>
    <row r="40" spans="2:7" ht="14.1" customHeight="1" x14ac:dyDescent="0.25">
      <c r="B40" s="45" t="s">
        <v>57</v>
      </c>
    </row>
    <row r="41" spans="2:7" ht="14.1" customHeight="1" x14ac:dyDescent="0.25">
      <c r="B41" s="45" t="s">
        <v>58</v>
      </c>
    </row>
    <row r="42" spans="2:7" ht="14.1" customHeight="1" x14ac:dyDescent="0.25">
      <c r="B42" s="45" t="s">
        <v>59</v>
      </c>
    </row>
    <row r="43" spans="2:7" ht="14.1" customHeight="1" x14ac:dyDescent="0.25">
      <c r="B43" s="45" t="s">
        <v>60</v>
      </c>
    </row>
    <row r="44" spans="2:7" ht="14.1" customHeight="1" x14ac:dyDescent="0.25">
      <c r="B44" s="45" t="s">
        <v>61</v>
      </c>
    </row>
    <row r="45" spans="2:7" ht="14.1" customHeight="1" x14ac:dyDescent="0.25">
      <c r="B45" s="45" t="s">
        <v>62</v>
      </c>
    </row>
    <row r="46" spans="2:7" ht="14.1" customHeight="1" x14ac:dyDescent="0.25">
      <c r="B46" s="45" t="s">
        <v>63</v>
      </c>
    </row>
    <row r="47" spans="2:7" ht="14.1" customHeight="1" x14ac:dyDescent="0.25">
      <c r="B47" s="45" t="s">
        <v>64</v>
      </c>
    </row>
    <row r="48" spans="2:7" ht="14.1" customHeight="1" x14ac:dyDescent="0.25">
      <c r="B48" s="45" t="s">
        <v>65</v>
      </c>
    </row>
    <row r="49" spans="2:2" ht="14.1" customHeight="1" x14ac:dyDescent="0.25">
      <c r="B49" s="45" t="s">
        <v>66</v>
      </c>
    </row>
    <row r="50" spans="2:2" ht="14.1" customHeight="1" x14ac:dyDescent="0.25">
      <c r="B50" s="45" t="s">
        <v>67</v>
      </c>
    </row>
    <row r="51" spans="2:2" ht="14.1" customHeight="1" x14ac:dyDescent="0.25">
      <c r="B51" s="45" t="s">
        <v>72</v>
      </c>
    </row>
    <row r="52" spans="2:2" ht="14.1" customHeight="1" x14ac:dyDescent="0.25">
      <c r="B52" s="45" t="s">
        <v>68</v>
      </c>
    </row>
  </sheetData>
  <mergeCells count="2">
    <mergeCell ref="B1:F1"/>
    <mergeCell ref="A3:G3"/>
  </mergeCells>
  <pageMargins left="0.31496062992125984" right="0.51181102362204722" top="0.94488188976377963" bottom="0.55118110236220474" header="0.31496062992125984" footer="0.31496062992125984"/>
  <pageSetup paperSize="9" scale="80" orientation="portrait" verticalDpi="2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PBV LACRAMARCA</vt:lpstr>
      <vt:lpstr>LACRAMARCA</vt:lpstr>
      <vt:lpstr>LACRAMARCA!Área_de_impresión</vt:lpstr>
      <vt:lpstr>Carlos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UsuarioTK</dc:creator>
  <cp:lastModifiedBy>User</cp:lastModifiedBy>
  <cp:lastPrinted>2022-07-27T18:26:39Z</cp:lastPrinted>
  <dcterms:created xsi:type="dcterms:W3CDTF">2022-05-02T15:39:13Z</dcterms:created>
  <dcterms:modified xsi:type="dcterms:W3CDTF">2022-07-27T19:36:09Z</dcterms:modified>
</cp:coreProperties>
</file>