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codeName="ThisWorkbook"/>
  <mc:AlternateContent xmlns:mc="http://schemas.openxmlformats.org/markup-compatibility/2006">
    <mc:Choice Requires="x15">
      <x15ac:absPath xmlns:x15ac="http://schemas.microsoft.com/office/spreadsheetml/2010/11/ac" url="https://grupoavalora.sharepoint.com/sites/1PE327RIOLACRAMARCA/Shared Documents/9.0_Compras/01. PAQUETES/02. EN PROCESO/P28 - SUBPROYECTO A3/NUEVO PROCESO SA3/ACTAS DE REUNION/CHAQUICOCHA/"/>
    </mc:Choice>
  </mc:AlternateContent>
  <xr:revisionPtr revIDLastSave="1" documentId="13_ncr:1_{5C9C8848-06EE-47AA-B9AE-B97C6CF092F2}" xr6:coauthVersionLast="47" xr6:coauthVersionMax="47" xr10:uidLastSave="{8C5875AA-D416-4581-AE0C-48764828C746}"/>
  <bookViews>
    <workbookView xWindow="-108" yWindow="-108" windowWidth="23256" windowHeight="12576" tabRatio="781" xr2:uid="{00000000-000D-0000-FFFF-FFFF00000000}"/>
  </bookViews>
  <sheets>
    <sheet name="Comparativo" sheetId="1" r:id="rId1"/>
    <sheet name="Resumen Economico" sheetId="3" state="hidden" r:id="rId2"/>
    <sheet name="Evaluacion Tecnica" sheetId="8" state="hidden" r:id="rId3"/>
    <sheet name="Resumen Técnico" sheetId="6" state="hidden" r:id="rId4"/>
    <sheet name="Matriz de Evaluacion" sheetId="7" state="hidden"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s>
  <definedNames>
    <definedName name="_" hidden="1">'[1]F-05'!#REF!</definedName>
    <definedName name="__" hidden="1">'[1]F-05'!#REF!</definedName>
    <definedName name="___" hidden="1">#REF!</definedName>
    <definedName name="____" hidden="1">'[1]F-05'!#REF!</definedName>
    <definedName name="________________f" hidden="1">{#N/A,#N/A,FALSE,"SumD";#N/A,#N/A,FALSE,"ElecD";#N/A,#N/A,FALSE,"MechD";#N/A,#N/A,FALSE,"GeotD";#N/A,#N/A,FALSE,"PrcsD";#N/A,#N/A,FALSE,"TunnD";#N/A,#N/A,FALSE,"CivlD";#N/A,#N/A,FALSE,"NtwkD";#N/A,#N/A,FALSE,"EstgD";#N/A,#N/A,FALSE,"PEngD"}</definedName>
    <definedName name="____________f" hidden="1">{#N/A,#N/A,FALSE,"SumD";#N/A,#N/A,FALSE,"ElecD";#N/A,#N/A,FALSE,"MechD";#N/A,#N/A,FALSE,"GeotD";#N/A,#N/A,FALSE,"PrcsD";#N/A,#N/A,FALSE,"TunnD";#N/A,#N/A,FALSE,"CivlD";#N/A,#N/A,FALSE,"NtwkD";#N/A,#N/A,FALSE,"EstgD";#N/A,#N/A,FALSE,"PEngD"}</definedName>
    <definedName name="____A1" hidden="1">'[2]F-05'!#REF!</definedName>
    <definedName name="____A2" hidden="1">'[2]F-05'!#REF!</definedName>
    <definedName name="____A3" hidden="1">'[2]F-05'!#REF!</definedName>
    <definedName name="____A4" hidden="1">'[3]F-05'!#REF!</definedName>
    <definedName name="____A5" hidden="1">'[2]F-05'!#REF!</definedName>
    <definedName name="____n1" hidden="1">'[2]F-05'!#REF!</definedName>
    <definedName name="____n2" hidden="1">'[2]F-05'!#REF!</definedName>
    <definedName name="____S1" hidden="1">'[2]F-05'!#REF!</definedName>
    <definedName name="___A1" hidden="1">'[2]F-05'!#REF!</definedName>
    <definedName name="___A2" hidden="1">'[2]F-05'!#REF!</definedName>
    <definedName name="___A3" hidden="1">'[2]F-05'!#REF!</definedName>
    <definedName name="___A4" hidden="1">'[3]F-05'!#REF!</definedName>
    <definedName name="___A5" hidden="1">'[2]F-05'!#REF!</definedName>
    <definedName name="___as1" hidden="1">{#N/A,#N/A,FALSE,"SumD";#N/A,#N/A,FALSE,"ElecD";#N/A,#N/A,FALSE,"MechD";#N/A,#N/A,FALSE,"GeotD";#N/A,#N/A,FALSE,"PrcsD";#N/A,#N/A,FALSE,"TunnD";#N/A,#N/A,FALSE,"CivlD";#N/A,#N/A,FALSE,"NtwkD";#N/A,#N/A,FALSE,"EstgD";#N/A,#N/A,FALSE,"PEngD"}</definedName>
    <definedName name="___f" hidden="1">{#N/A,#N/A,TRUE,"INGENIERIA";#N/A,#N/A,TRUE,"COMPRAS";#N/A,#N/A,TRUE,"DIRECCION";#N/A,#N/A,TRUE,"RESUMEN"}</definedName>
    <definedName name="___KEY1" hidden="1">[4]Quantity!#REF!</definedName>
    <definedName name="___KJ1" hidden="1">'[5]F-05'!#REF!</definedName>
    <definedName name="___n1" hidden="1">'[2]F-05'!#REF!</definedName>
    <definedName name="___n2" hidden="1">'[2]F-05'!#REF!</definedName>
    <definedName name="___S1" hidden="1">'[2]F-05'!#REF!</definedName>
    <definedName name="__1__123Graph_ASEPTA_1" hidden="1">#REF!</definedName>
    <definedName name="__123" hidden="1">[6]EXP!#REF!</definedName>
    <definedName name="__123Graph_A" hidden="1">#REF!</definedName>
    <definedName name="__123Graph_ACORNU" hidden="1">[7]EVAL!#REF!</definedName>
    <definedName name="__123Graph_ACURRENT" hidden="1">[8]FitOutConfCentre!#REF!</definedName>
    <definedName name="__123Graph_AGraph1" hidden="1">'[9]EXP 110-171'!#REF!</definedName>
    <definedName name="__123Graph_AGraph10" hidden="1">'[10]LIMA-CANTA'!#REF!</definedName>
    <definedName name="__123Graph_AGraph11" hidden="1">'[10]LIMA-CANTA'!#REF!</definedName>
    <definedName name="__123Graph_AGraph12" hidden="1">'[10]LIMA-CANTA'!#REF!</definedName>
    <definedName name="__123Graph_AGraph13" hidden="1">'[10]LIMA-CANTA'!#REF!</definedName>
    <definedName name="__123Graph_AGraph14" hidden="1">'[10]LIMA-CANTA'!#REF!</definedName>
    <definedName name="__123Graph_AGraph15" hidden="1">'[10]LIMA-CANTA'!#REF!</definedName>
    <definedName name="__123Graph_AGraph16" hidden="1">'[10]LIMA-CANTA'!#REF!</definedName>
    <definedName name="__123Graph_AGraph17" hidden="1">'[10]LIMA-CANTA'!#REF!</definedName>
    <definedName name="__123Graph_AGraph18" hidden="1">'[10]LIMA-CANTA'!#REF!</definedName>
    <definedName name="__123Graph_AGraph2" hidden="1">'[10]LIMA-CANTA'!#REF!</definedName>
    <definedName name="__123Graph_AGraph3" hidden="1">'[10]LIMA-CANTA'!#REF!</definedName>
    <definedName name="__123Graph_AGraph4" hidden="1">'[10]LIMA-CANTA'!#REF!</definedName>
    <definedName name="__123Graph_AGraph5" hidden="1">'[10]LIMA-CANTA'!#REF!</definedName>
    <definedName name="__123Graph_AGraph6" hidden="1">'[10]LIMA-CANTA'!#REF!</definedName>
    <definedName name="__123Graph_AGraph7" hidden="1">'[10]LIMA-CANTA'!#REF!</definedName>
    <definedName name="__123Graph_AGraph8" hidden="1">'[10]LIMA-CANTA'!#REF!</definedName>
    <definedName name="__123Graph_AGraph9" hidden="1">'[10]LIMA-CANTA'!#REF!</definedName>
    <definedName name="__123Graph_B" hidden="1">#REF!</definedName>
    <definedName name="__123Graph_BCHART1" hidden="1">[11]FlujoTJ!#REF!</definedName>
    <definedName name="__123Graph_BCHART2" hidden="1">[11]FlujoTJ!#REF!</definedName>
    <definedName name="__123Graph_BCURRENT" hidden="1">[11]FlujoTJ!#REF!</definedName>
    <definedName name="__123Graph_C" hidden="1">#REF!</definedName>
    <definedName name="__123Graph_CCONT" hidden="1">[12]Register!#REF!</definedName>
    <definedName name="__123Graph_CCOST" hidden="1">[12]Register!#REF!</definedName>
    <definedName name="__123Graph_CGM" hidden="1">[12]Register!#REF!</definedName>
    <definedName name="__123Graph_CPROD.MENSUAL" hidden="1">[13]PAS!#REF!</definedName>
    <definedName name="__123Graph_CREV" hidden="1">[12]Register!#REF!</definedName>
    <definedName name="__123Graph_D" hidden="1">#REF!</definedName>
    <definedName name="__123Graph_DCHART1" hidden="1">[11]FlujoTJ!#REF!</definedName>
    <definedName name="__123Graph_DCHART2" hidden="1">[11]FlujoTJ!#REF!</definedName>
    <definedName name="__123Graph_DCURRENT" hidden="1">[11]FlujoTJ!#REF!</definedName>
    <definedName name="__123Graph_DPROD.MENSUAL" hidden="1">[13]PAS!#REF!</definedName>
    <definedName name="__123Graph_E" hidden="1">#REF!</definedName>
    <definedName name="__123Graph_F" hidden="1">#REF!</definedName>
    <definedName name="__123Graph_FCHART1" hidden="1">[11]FlujoTJ!#REF!</definedName>
    <definedName name="__123Graph_FCHART2" hidden="1">[11]FlujoTJ!#REF!</definedName>
    <definedName name="__123Graph_LBL_C" hidden="1">[12]Register!#REF!</definedName>
    <definedName name="__123Graph_LBL_CCONT" hidden="1">[12]Register!#REF!</definedName>
    <definedName name="__123Graph_LBL_CCOST" hidden="1">[12]Register!#REF!</definedName>
    <definedName name="__123Graph_LBL_CGM" hidden="1">[12]Register!#REF!</definedName>
    <definedName name="__123Graph_LBL_CREV" hidden="1">[12]Register!#REF!</definedName>
    <definedName name="__123Graph_X" hidden="1">'[14]F-05'!#REF!</definedName>
    <definedName name="__123Graph_XCHART1" hidden="1">[11]FlujoTJ!#REF!</definedName>
    <definedName name="__123Graph_XCHART2" hidden="1">[11]FlujoTJ!#REF!</definedName>
    <definedName name="__123Graph_XCONT" hidden="1">[12]Register!#REF!</definedName>
    <definedName name="__123Graph_XCORNU" hidden="1">[7]EVAL!#REF!</definedName>
    <definedName name="__123Graph_XCOST" hidden="1">[12]Register!#REF!</definedName>
    <definedName name="__123Graph_XCURRENT" hidden="1">[11]FlujoTJ!#REF!</definedName>
    <definedName name="__123Graph_XGM" hidden="1">[12]Register!#REF!</definedName>
    <definedName name="__123Graph_XGRA1" hidden="1">'[14]F-05'!#REF!</definedName>
    <definedName name="__123Graph_XGRA2" hidden="1">'[14]F-05'!#REF!</definedName>
    <definedName name="__123Graph_XGraph1" hidden="1">'[9]EXP 110-171'!#REF!</definedName>
    <definedName name="__123Graph_XGraph10" hidden="1">'[10]LIMA-CANTA'!#REF!</definedName>
    <definedName name="__123Graph_XGraph11" hidden="1">'[10]LIMA-CANTA'!#REF!</definedName>
    <definedName name="__123Graph_XGraph12" hidden="1">'[10]LIMA-CANTA'!#REF!</definedName>
    <definedName name="__123Graph_XGraph13" hidden="1">'[10]LIMA-CANTA'!#REF!</definedName>
    <definedName name="__123Graph_XGraph14" hidden="1">'[10]LIMA-CANTA'!#REF!</definedName>
    <definedName name="__123Graph_XGraph15" hidden="1">'[10]LIMA-CANTA'!#REF!</definedName>
    <definedName name="__123Graph_XGraph16" hidden="1">'[10]LIMA-CANTA'!#REF!</definedName>
    <definedName name="__123Graph_XGraph17" hidden="1">'[10]LIMA-CANTA'!#REF!</definedName>
    <definedName name="__123Graph_XGraph18" hidden="1">'[10]LIMA-CANTA'!#REF!</definedName>
    <definedName name="__123Graph_XGraph3" hidden="1">'[10]LIMA-CANTA'!#REF!</definedName>
    <definedName name="__123Graph_XGraph4" hidden="1">'[10]LIMA-CANTA'!#REF!</definedName>
    <definedName name="__123Graph_XGraph5" hidden="1">'[10]LIMA-CANTA'!#REF!</definedName>
    <definedName name="__123Graph_XGraph6" hidden="1">'[10]LIMA-CANTA'!#REF!</definedName>
    <definedName name="__123Graph_XGraph7" hidden="1">'[10]LIMA-CANTA'!#REF!</definedName>
    <definedName name="__123Graph_XGraph8" hidden="1">'[10]LIMA-CANTA'!#REF!</definedName>
    <definedName name="__123Graph_XGraph9" hidden="1">'[10]LIMA-CANTA'!#REF!</definedName>
    <definedName name="__123Graph_XPROD.MENSUAL" hidden="1">[13]PAS!#REF!</definedName>
    <definedName name="__123Graph_XREV" hidden="1">[12]Register!#REF!</definedName>
    <definedName name="__2__123Graph_DSEPTA_1" hidden="1">#REF!</definedName>
    <definedName name="__3__123Graph_ESEPTA_1" hidden="1">#REF!</definedName>
    <definedName name="__4__123Graph_XSEPTA_1" hidden="1">#REF!</definedName>
    <definedName name="__A1" hidden="1">'[2]F-05'!#REF!</definedName>
    <definedName name="__A2" hidden="1">'[2]F-05'!#REF!</definedName>
    <definedName name="__A3" hidden="1">'[2]F-05'!#REF!</definedName>
    <definedName name="__A4" hidden="1">'[3]F-05'!#REF!</definedName>
    <definedName name="__A5" hidden="1">'[2]F-05'!#REF!</definedName>
    <definedName name="__as1" hidden="1">{#N/A,#N/A,FALSE,"SumD";#N/A,#N/A,FALSE,"ElecD";#N/A,#N/A,FALSE,"MechD";#N/A,#N/A,FALSE,"GeotD";#N/A,#N/A,FALSE,"PrcsD";#N/A,#N/A,FALSE,"TunnD";#N/A,#N/A,FALSE,"CivlD";#N/A,#N/A,FALSE,"NtwkD";#N/A,#N/A,FALSE,"EstgD";#N/A,#N/A,FALSE,"PEngD"}</definedName>
    <definedName name="__KEY1" hidden="1">[4]Quantity!#REF!</definedName>
    <definedName name="__KEY11" hidden="1">[15]Quantity!#REF!</definedName>
    <definedName name="__KJ1" hidden="1">'[5]F-05'!#REF!</definedName>
    <definedName name="__n1" hidden="1">'[2]F-05'!#REF!</definedName>
    <definedName name="__n2" hidden="1">'[2]F-05'!#REF!</definedName>
    <definedName name="__new11" hidden="1">{#N/A,#N/A,FALSE,"Global by BU";#N/A,#N/A,FALSE,"U.S. by BU";#N/A,#N/A,FALSE,"Canada by BU";#N/A,#N/A,FALSE,"Europe by BU";#N/A,#N/A,FALSE,"Asia by BU";#N/A,#N/A,FALSE,"Cala by BU"}</definedName>
    <definedName name="__S1" hidden="1">'[2]F-05'!#REF!</definedName>
    <definedName name="__wrn2" hidden="1">{#N/A,#N/A,FALSE,"WBS 1.06";#N/A,#N/A,FALSE,"WBS 1.14";#N/A,#N/A,FALSE,"WBS 1.17";#N/A,#N/A,FALSE,"WBS 1.18"}</definedName>
    <definedName name="_1__123Graph_ACHART_1" hidden="1">[16]Cash2!$G$16:$G$31</definedName>
    <definedName name="_1__123Graph_AGRAFICO_1" hidden="1">[13]PAS!#REF!</definedName>
    <definedName name="_1__123Graph_ASEPTA_1" hidden="1">#REF!</definedName>
    <definedName name="_1_0_0_F" hidden="1">'[17]F-05'!#REF!</definedName>
    <definedName name="_1_0_S" hidden="1">#REF!</definedName>
    <definedName name="_1F" hidden="1">'[18]F-05'!#REF!</definedName>
    <definedName name="_2__123Graph_ACHART_2" hidden="1">[16]Z!$T$179:$AH$179</definedName>
    <definedName name="_2__123Graph_BGRAFICO_1" hidden="1">[13]PAS!#REF!</definedName>
    <definedName name="_2__123Graph_DSEPTA_1" hidden="1">#REF!</definedName>
    <definedName name="_2_0_0_F" hidden="1">'[17]F-05'!#REF!</definedName>
    <definedName name="_20_0_0_F" hidden="1">#REF!</definedName>
    <definedName name="_2F" hidden="1">'[19]F-05'!#REF!</definedName>
    <definedName name="_3__123Graph_BCHART_2" hidden="1">[16]Z!$T$180:$AH$180</definedName>
    <definedName name="_3__123Graph_CGRAFICO_1" hidden="1">[13]PAS!#REF!</definedName>
    <definedName name="_3__123Graph_ESEPTA_1" hidden="1">#REF!</definedName>
    <definedName name="_4__123Graph_CCHART_1" hidden="1">[16]Cash2!$J$16:$J$36</definedName>
    <definedName name="_4__123Graph_DGRAFICO_1" hidden="1">[13]PAS!#REF!</definedName>
    <definedName name="_4__123Graph_XSEPTA_1" hidden="1">#REF!</definedName>
    <definedName name="_4_0_0_F" hidden="1">'[19]F-05'!#REF!</definedName>
    <definedName name="_5__123Graph_DCHART_1" hidden="1">[16]Cash2!$K$16:$K$36</definedName>
    <definedName name="_5__123Graph_XGRAFICO_1" hidden="1">[13]PAS!#REF!</definedName>
    <definedName name="_96F" hidden="1">#REF!</definedName>
    <definedName name="_A1" hidden="1">'[2]F-05'!#REF!</definedName>
    <definedName name="_A2" hidden="1">'[2]F-05'!#REF!</definedName>
    <definedName name="_A3" hidden="1">'[2]F-05'!#REF!</definedName>
    <definedName name="_A4" hidden="1">'[3]F-05'!#REF!</definedName>
    <definedName name="_A5" hidden="1">'[2]F-05'!#REF!</definedName>
    <definedName name="_ab1" hidden="1">{#N/A,#N/A,FALSE,"SumD";#N/A,#N/A,FALSE,"ElecD";#N/A,#N/A,FALSE,"MechD";#N/A,#N/A,FALSE,"GeotD";#N/A,#N/A,FALSE,"PrcsD";#N/A,#N/A,FALSE,"TunnD";#N/A,#N/A,FALSE,"CivlD";#N/A,#N/A,FALSE,"NtwkD";#N/A,#N/A,FALSE,"EstgD";#N/A,#N/A,FALSE,"PEngD"}</definedName>
    <definedName name="_ABC" hidden="1">[16]Cash2!$G$16:$G$31</definedName>
    <definedName name="_as1" hidden="1">{#N/A,#N/A,FALSE,"SumD";#N/A,#N/A,FALSE,"ElecD";#N/A,#N/A,FALSE,"MechD";#N/A,#N/A,FALSE,"GeotD";#N/A,#N/A,FALSE,"PrcsD";#N/A,#N/A,FALSE,"TunnD";#N/A,#N/A,FALSE,"CivlD";#N/A,#N/A,FALSE,"NtwkD";#N/A,#N/A,FALSE,"EstgD";#N/A,#N/A,FALSE,"PEngD"}</definedName>
    <definedName name="_as2" hidden="1">{#N/A,#N/A,FALSE,"SumD";#N/A,#N/A,FALSE,"ElecD";#N/A,#N/A,FALSE,"MechD";#N/A,#N/A,FALSE,"GeotD";#N/A,#N/A,FALSE,"PrcsD";#N/A,#N/A,FALSE,"TunnD";#N/A,#N/A,FALSE,"CivlD";#N/A,#N/A,FALSE,"NtwkD";#N/A,#N/A,FALSE,"EstgD";#N/A,#N/A,FALSE,"PEngD"}</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8</definedName>
    <definedName name="_AtRisk_SimSetting_MultipleCPUMode" hidden="1">0</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0</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0</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2</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Dist_Bin" hidden="1">[20]RESUMEN!#REF!</definedName>
    <definedName name="_Dist_Values" hidden="1">[20]RESUMEN!#REF!</definedName>
    <definedName name="_FHE7" hidden="1">{#N/A,#N/A,FALSE,"masez (10)";#N/A,#N/A,FALSE,"masez (7)";#N/A,#N/A,FALSE,"masez (6)";#N/A,#N/A,FALSE,"masez (5)";#N/A,#N/A,FALSE,"masez (4)";#N/A,#N/A,FALSE,"masez (3)";#N/A,#N/A,FALSE,"masez (2)";#N/A,#N/A,FALSE,"GME";#N/A,#N/A,FALSE,"masez"}</definedName>
    <definedName name="_Fill" hidden="1">'[14]F-05'!#REF!</definedName>
    <definedName name="_xlnm._FilterDatabase" localSheetId="0" hidden="1">Comparativo!$B$9:$AR$292</definedName>
    <definedName name="_xlnm._FilterDatabase" hidden="1">[21]USD!#REF!</definedName>
    <definedName name="_gl1" hidden="1">{#N/A,#N/A,FALSE,"Total_OC015";#N/A,#N/A,FALSE,"ADMIN";#N/A,#N/A,FALSE,"PROCES";#N/A,#N/A,FALSE,"mecan";#N/A,#N/A,FALSE,"civil";#N/A,#N/A,FALSE,"CAÑER";#N/A,#N/A,FALSE,"ELEC";#N/A,#N/A,FALSE,"INSTR"}</definedName>
    <definedName name="_jy5" hidden="1">{#N/A,#N/A,FALSE,"masez (10)";#N/A,#N/A,FALSE,"masez (7)";#N/A,#N/A,FALSE,"masez (6)";#N/A,#N/A,FALSE,"masez (5)";#N/A,#N/A,FALSE,"masez (4)";#N/A,#N/A,FALSE,"masez (3)";#N/A,#N/A,FALSE,"masez (2)";#N/A,#N/A,FALSE,"GME";#N/A,#N/A,FALSE,"masez"}</definedName>
    <definedName name="_Key1" hidden="1">#REF!</definedName>
    <definedName name="_KEY11" hidden="1">[15]Quantity!#REF!</definedName>
    <definedName name="_Key2" hidden="1">[22]PRODUCCION!#REF!</definedName>
    <definedName name="_KEY89" hidden="1">#REF!</definedName>
    <definedName name="_KJ1" hidden="1">'[5]F-05'!#REF!</definedName>
    <definedName name="_kk1"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kk2" hidden="1">{"FlujoGastos",#N/A,FALSE,"Base";"FlujoGastos",#N/A,FALSE,"Buzón Tren";"FlujoGastos",#N/A,FALSE,"Buzón Camión";"FlujoGastos",#N/A,FALSE,"LHD Camión";"FlujoGastos",#N/A,FALSE,"Cámara Camión"}</definedName>
    <definedName name="_kk3"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kk4" hidden="1">{"desarrollo",#N/A,FALSE,"Cámara Camión";"resumen",#N/A,FALSE,"Cámara Camión";"eqprod",#N/A,FALSE,"Cámara Camión"}</definedName>
    <definedName name="_lot1" hidden="1">{#N/A,#N/A,FALSE,"Total_OC015";#N/A,#N/A,FALSE,"ADMIN";#N/A,#N/A,FALSE,"PROCES";#N/A,#N/A,FALSE,"mecan";#N/A,#N/A,FALSE,"civil";#N/A,#N/A,FALSE,"CAÑER";#N/A,#N/A,FALSE,"ELEC";#N/A,#N/A,FALSE,"INSTR"}</definedName>
    <definedName name="_n1" hidden="1">'[2]F-05'!#REF!</definedName>
    <definedName name="_n2" hidden="1">'[2]F-05'!#REF!</definedName>
    <definedName name="_old3" hidden="1">{#N/A,#N/A,FALSE,"Summary";#N/A,#N/A,FALSE,"3TJ";#N/A,#N/A,FALSE,"3TN";#N/A,#N/A,FALSE,"3TP";#N/A,#N/A,FALSE,"3SJ";#N/A,#N/A,FALSE,"3CJ";#N/A,#N/A,FALSE,"3CN";#N/A,#N/A,FALSE,"3CP";#N/A,#N/A,FALSE,"3A"}</definedName>
    <definedName name="_old5" hidden="1">{#N/A,#N/A,FALSE,"Summary";#N/A,#N/A,FALSE,"3TJ";#N/A,#N/A,FALSE,"3TN";#N/A,#N/A,FALSE,"3TP";#N/A,#N/A,FALSE,"3SJ";#N/A,#N/A,FALSE,"3CJ";#N/A,#N/A,FALSE,"3CN";#N/A,#N/A,FALSE,"3CP";#N/A,#N/A,FALSE,"3A"}</definedName>
    <definedName name="_old7" hidden="1">{#N/A,#N/A,FALSE,"Summary";#N/A,#N/A,FALSE,"3TJ";#N/A,#N/A,FALSE,"3TN";#N/A,#N/A,FALSE,"3TP";#N/A,#N/A,FALSE,"3SJ";#N/A,#N/A,FALSE,"3CJ";#N/A,#N/A,FALSE,"3CN";#N/A,#N/A,FALSE,"3CP";#N/A,#N/A,FALSE,"3A"}</definedName>
    <definedName name="_Order1" hidden="1">255</definedName>
    <definedName name="_Order2" hidden="1">0</definedName>
    <definedName name="_Parse_Out" hidden="1">#REF!</definedName>
    <definedName name="_Regression_Int" hidden="1">1</definedName>
    <definedName name="_Regression_Out" hidden="1">#REF!</definedName>
    <definedName name="_Regression_X" hidden="1">#REF!</definedName>
    <definedName name="_Regression_Y" hidden="1">#REF!</definedName>
    <definedName name="_Rot" hidden="1">#REF!</definedName>
    <definedName name="_S1" hidden="1">'[2]F-05'!#REF!</definedName>
    <definedName name="_Sort" hidden="1">#REF!</definedName>
    <definedName name="_Table1_In1" hidden="1">#REF!</definedName>
    <definedName name="_Table1_Out" hidden="1">#REF!</definedName>
    <definedName name="_Table2_In1" hidden="1">#REF!</definedName>
    <definedName name="_Table2_In2" hidden="1">#REF!</definedName>
    <definedName name="_Table2_Out" hidden="1">#REF!</definedName>
    <definedName name="_tyl2" hidden="1">{#N/A,#N/A,FALSE,"masez (10)";#N/A,#N/A,FALSE,"masez (7)";#N/A,#N/A,FALSE,"masez (6)";#N/A,#N/A,FALSE,"masez (5)";#N/A,#N/A,FALSE,"masez (4)";#N/A,#N/A,FALSE,"masez (3)";#N/A,#N/A,FALSE,"masez (2)";#N/A,#N/A,FALSE,"GME";#N/A,#N/A,FALSE,"masez"}</definedName>
    <definedName name="_wrn1" hidden="1">{#N/A,#N/A,TRUE,"Est. de Fact.";#N/A,#N/A,TRUE,"Capitulo 19";#N/A,#N/A,TRUE,"Proyecto P855"}</definedName>
    <definedName name="_wrn2" hidden="1">{#N/A,#N/A,TRUE,"Est. de Fact.";#N/A,#N/A,TRUE,"Capitulo 19";#N/A,#N/A,TRUE,"Proyecto P855"}</definedName>
    <definedName name="_wrn3" hidden="1">{#N/A,#N/A,FALSE,"Total_OC015";#N/A,#N/A,FALSE,"ADMIN";#N/A,#N/A,FALSE,"PROCES";#N/A,#N/A,FALSE,"mecan";#N/A,#N/A,FALSE,"civil";#N/A,#N/A,FALSE,"CAÑER";#N/A,#N/A,FALSE,"ELEC";#N/A,#N/A,FALSE,"INSTR"}</definedName>
    <definedName name="_wrn5" hidden="1">{#N/A,#N/A,FALSE,"minas";#N/A,#N/A,FALSE,"Total_OC015";#N/A,#N/A,FALSE,"ADMIN";#N/A,#N/A,FALSE,"PROCES";#N/A,#N/A,FALSE,"civil";#N/A,#N/A,FALSE,"CAÑER";#N/A,#N/A,FALSE,"ELEC";#N/A,#N/A,FALSE,"INSTR";#N/A,#N/A,FALSE,"PDS";#N/A,#N/A,FALSE,"mecan"}</definedName>
    <definedName name="_zx2" hidden="1">{#N/A,#N/A,FALSE,"masez (10)";#N/A,#N/A,FALSE,"masez (7)";#N/A,#N/A,FALSE,"masez (6)";#N/A,#N/A,FALSE,"masez (5)";#N/A,#N/A,FALSE,"masez (4)";#N/A,#N/A,FALSE,"masez (3)";#N/A,#N/A,FALSE,"masez (2)";#N/A,#N/A,FALSE,"GME";#N/A,#N/A,FALSE,"masez"}</definedName>
    <definedName name="A" hidden="1">{#N/A,#N/A,FALSE,"SumD";#N/A,#N/A,FALSE,"ElecD";#N/A,#N/A,FALSE,"MechD";#N/A,#N/A,FALSE,"GeotD";#N/A,#N/A,FALSE,"PrcsD";#N/A,#N/A,FALSE,"TunnD";#N/A,#N/A,FALSE,"CivlD";#N/A,#N/A,FALSE,"NtwkD";#N/A,#N/A,FALSE,"EstgD";#N/A,#N/A,FALSE,"PEngD"}</definedName>
    <definedName name="aaa" hidden="1">{#N/A,#N/A,FALSE,"minas";#N/A,#N/A,FALSE,"Total_OC015";#N/A,#N/A,FALSE,"ADMIN";#N/A,#N/A,FALSE,"PROCES";#N/A,#N/A,FALSE,"civil";#N/A,#N/A,FALSE,"CAÑER";#N/A,#N/A,FALSE,"ELEC";#N/A,#N/A,FALSE,"INSTR";#N/A,#N/A,FALSE,"PDS";#N/A,#N/A,FALSE,"mecan"}</definedName>
    <definedName name="aaaa" hidden="1">{#N/A,#N/A,FALSE,"summary";#N/A,#N/A,FALSE,"SumGraph"}</definedName>
    <definedName name="aaaaa" hidden="1">{#N/A,#N/A,FALSE,"SumD";#N/A,#N/A,FALSE,"ElecD";#N/A,#N/A,FALSE,"MechD";#N/A,#N/A,FALSE,"GeotD";#N/A,#N/A,FALSE,"PrcsD";#N/A,#N/A,FALSE,"TunnD";#N/A,#N/A,FALSE,"CivlD";#N/A,#N/A,FALSE,"NtwkD";#N/A,#N/A,FALSE,"EstgD";#N/A,#N/A,FALSE,"PEngD"}</definedName>
    <definedName name="aaaaaaaa" hidden="1">{#N/A,#N/A,FALSE,"minas";#N/A,#N/A,FALSE,"Total_OC015";#N/A,#N/A,FALSE,"ADMIN";#N/A,#N/A,FALSE,"PROCES";#N/A,#N/A,FALSE,"civil";#N/A,#N/A,FALSE,"CAÑER";#N/A,#N/A,FALSE,"ELEC";#N/A,#N/A,FALSE,"INSTR";#N/A,#N/A,FALSE,"PDS";#N/A,#N/A,FALSE,"mecan"}</definedName>
    <definedName name="aaaaaaaaaaaaa" hidden="1">[23]CARATULA!#REF!</definedName>
    <definedName name="AAAAAAAAAAAAAAAAA" hidden="1">[8]FitOutConfCentre!#REF!</definedName>
    <definedName name="ab" hidden="1">{#N/A,#N/A,FALSE,"masez (10)";#N/A,#N/A,FALSE,"masez (7)";#N/A,#N/A,FALSE,"masez (6)";#N/A,#N/A,FALSE,"masez (5)";#N/A,#N/A,FALSE,"masez (4)";#N/A,#N/A,FALSE,"masez (3)";#N/A,#N/A,FALSE,"masez (2)";#N/A,#N/A,FALSE,"GME";#N/A,#N/A,FALSE,"masez"}</definedName>
    <definedName name="ABC" hidden="1">{#N/A,#N/A,FALSE,"Total_OC015";#N/A,#N/A,FALSE,"ADMIN";#N/A,#N/A,FALSE,"PROCES";#N/A,#N/A,FALSE,"mecan";#N/A,#N/A,FALSE,"civil";#N/A,#N/A,FALSE,"CAÑER";#N/A,#N/A,FALSE,"ELEC";#N/A,#N/A,FALSE,"INSTR"}</definedName>
    <definedName name="ABCD" hidden="1">[16]Z!$T$179:$AH$179</definedName>
    <definedName name="abril" hidden="1">{#N/A,#N/A,FALSE,"SumD";#N/A,#N/A,FALSE,"ElecD";#N/A,#N/A,FALSE,"MechD";#N/A,#N/A,FALSE,"GeotD";#N/A,#N/A,FALSE,"PrcsD";#N/A,#N/A,FALSE,"TunnD";#N/A,#N/A,FALSE,"CivlD";#N/A,#N/A,FALSE,"NtwkD";#N/A,#N/A,FALSE,"EstgD";#N/A,#N/A,FALSE,"PEngD"}</definedName>
    <definedName name="abril1" hidden="1">{#N/A,#N/A,FALSE,"SumD";#N/A,#N/A,FALSE,"ElecD";#N/A,#N/A,FALSE,"MechD";#N/A,#N/A,FALSE,"GeotD";#N/A,#N/A,FALSE,"PrcsD";#N/A,#N/A,FALSE,"TunnD";#N/A,#N/A,FALSE,"CivlD";#N/A,#N/A,FALSE,"NtwkD";#N/A,#N/A,FALSE,"EstgD";#N/A,#N/A,FALSE,"PEngD"}</definedName>
    <definedName name="ac" hidden="1">{#N/A,#N/A,FALSE,"SumD";#N/A,#N/A,FALSE,"ElecD";#N/A,#N/A,FALSE,"MechD";#N/A,#N/A,FALSE,"GeotD";#N/A,#N/A,FALSE,"PrcsD";#N/A,#N/A,FALSE,"TunnD";#N/A,#N/A,FALSE,"CivlD";#N/A,#N/A,FALSE,"NtwkD";#N/A,#N/A,FALSE,"EstgD";#N/A,#N/A,FALSE,"PEngD"}</definedName>
    <definedName name="AccessDatabase" hidden="1">"C:\WIN95\Desktop\Ramesh\AIC\Aic.mdb"</definedName>
    <definedName name="ACT" hidden="1">{"MO(BASE)",#N/A,FALSE,"MO(BASE)";"MO(BASE)1",#N/A,FALSE,"MO(BASE)";"MO(BASE)2",#N/A,FALSE,"MO(BASE)"}</definedName>
    <definedName name="adawe" hidden="1">[24]Quantity!#REF!</definedName>
    <definedName name="ADQAD" hidden="1">[25]Quantity!#REF!</definedName>
    <definedName name="ag" hidden="1">{#N/A,#N/A,FALSE,"SumD";#N/A,#N/A,FALSE,"ElecD";#N/A,#N/A,FALSE,"MechD";#N/A,#N/A,FALSE,"GeotD";#N/A,#N/A,FALSE,"PrcsD";#N/A,#N/A,FALSE,"TunnD";#N/A,#N/A,FALSE,"CivlD";#N/A,#N/A,FALSE,"NtwkD";#N/A,#N/A,FALSE,"EstgD";#N/A,#N/A,FALSE,"PEngD"}</definedName>
    <definedName name="akfkd" hidden="1">{#N/A,#N/A,TRUE,"1842CWN0"}</definedName>
    <definedName name="amante"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anscount" hidden="1">1</definedName>
    <definedName name="ANTEC" hidden="1">{#N/A,#N/A,FALSE,"TEC 01";#N/A,#N/A,FALSE,"TEC 02";#N/A,#N/A,FALSE,"TEC 03";#N/A,#N/A,FALSE,"TEC 04";#N/A,#N/A,FALSE,"TEC 05";#N/A,#N/A,FALSE,"TEC 06";#N/A,#N/A,FALSE,"Form. Aseg. Calid.";#N/A,#N/A,FALSE,"TEC 07A";#N/A,#N/A,FALSE,"TEC 07B";#N/A,#N/A,FALSE,"TEC 07C";#N/A,#N/A,FALSE,"TEC 08";#N/A,#N/A,FALSE,"TEC 09";#N/A,#N/A,FALSE,"TEC 10";#N/A,#N/A,FALSE,"TEC 11";#N/A,#N/A,FALSE,"ECO 01";#N/A,#N/A,FALSE,"ECO 2";#N/A,#N/A,FALSE,"ECO 03";#N/A,#N/A,FALSE,"ECO-04";#N/A,#N/A,FALSE,"ECO-05";#N/A,#N/A,FALSE,"ECO-06";#N/A,#N/A,FALSE,"ECO-07";#N/A,#N/A,FALSE,"ECO-08"}</definedName>
    <definedName name="año" hidden="1">{"MO(BASE)",#N/A,FALSE,"MO(BASE)";"MO(BASE)1",#N/A,FALSE,"MO(BASE)";"MO(BASE)2",#N/A,FALSE,"MO(BASE)"}</definedName>
    <definedName name="aqaqa" hidden="1">{#N/A,#N/A,FALSE,"minas";#N/A,#N/A,FALSE,"Total_OC015";#N/A,#N/A,FALSE,"ADMIN";#N/A,#N/A,FALSE,"PROCES";#N/A,#N/A,FALSE,"civil";#N/A,#N/A,FALSE,"CAÑER";#N/A,#N/A,FALSE,"ELEC";#N/A,#N/A,FALSE,"INSTR";#N/A,#N/A,FALSE,"PDS";#N/A,#N/A,FALSE,"mecan"}</definedName>
    <definedName name="_xlnm.Print_Area" localSheetId="4">'Matriz de Evaluacion'!$A$1:$AI$34</definedName>
    <definedName name="arq" hidden="1">#REF!</definedName>
    <definedName name="ARQ." hidden="1">#REF!</definedName>
    <definedName name="as" hidden="1">{#N/A,#N/A,FALSE,"SumD";#N/A,#N/A,FALSE,"ElecD";#N/A,#N/A,FALSE,"MechD";#N/A,#N/A,FALSE,"GeotD";#N/A,#N/A,FALSE,"PrcsD";#N/A,#N/A,FALSE,"TunnD";#N/A,#N/A,FALSE,"CivlD";#N/A,#N/A,FALSE,"NtwkD";#N/A,#N/A,FALSE,"EstgD";#N/A,#N/A,FALSE,"PEngD"}</definedName>
    <definedName name="asdad" hidden="1">[24]Quantity!#REF!</definedName>
    <definedName name="ASDASDASDASD" hidden="1">{#N/A,#N/A,FALSE,"SumG";#N/A,#N/A,FALSE,"ElecG";#N/A,#N/A,FALSE,"MechG";#N/A,#N/A,FALSE,"GeotG";#N/A,#N/A,FALSE,"PrcsG";#N/A,#N/A,FALSE,"TunnG";#N/A,#N/A,FALSE,"CivlG";#N/A,#N/A,FALSE,"NtwkG";#N/A,#N/A,FALSE,"EstgG";#N/A,#N/A,FALSE,"PEngG"}</definedName>
    <definedName name="asea"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ased" hidden="1">{#N/A,#N/A,FALSE,"SumG";#N/A,#N/A,FALSE,"ElecG";#N/A,#N/A,FALSE,"MechG";#N/A,#N/A,FALSE,"GeotG";#N/A,#N/A,FALSE,"PrcsG";#N/A,#N/A,FALSE,"TunnG";#N/A,#N/A,FALSE,"CivlG";#N/A,#N/A,FALSE,"NtwkG";#N/A,#N/A,FALSE,"EstgG";#N/A,#N/A,FALSE,"PEngG"}</definedName>
    <definedName name="ASF" hidden="1">#REF!</definedName>
    <definedName name="av" hidden="1">{"MO(BASE)",#N/A,FALSE,"MO(BASE)";"MO(BASE)1",#N/A,FALSE,"MO(BASE)";"MO(BASE)2",#N/A,FALSE,"MO(BASE)"}</definedName>
    <definedName name="avc" hidden="1">{#N/A,#N/A,FALSE,"Total_OC015";#N/A,#N/A,FALSE,"ADMIN";#N/A,#N/A,FALSE,"PROCES";#N/A,#N/A,FALSE,"mecan";#N/A,#N/A,FALSE,"civil";#N/A,#N/A,FALSE,"CAÑER";#N/A,#N/A,FALSE,"ELEC";#N/A,#N/A,FALSE,"INSTR"}</definedName>
    <definedName name="B" hidden="1">{#N/A,#N/A,FALSE,"SumD";#N/A,#N/A,FALSE,"ElecD";#N/A,#N/A,FALSE,"MechD";#N/A,#N/A,FALSE,"GeotD";#N/A,#N/A,FALSE,"PrcsD";#N/A,#N/A,FALSE,"TunnD";#N/A,#N/A,FALSE,"CivlD";#N/A,#N/A,FALSE,"NtwkD";#N/A,#N/A,FALSE,"EstgD";#N/A,#N/A,FALSE,"PEngD"}</definedName>
    <definedName name="bb" hidden="1">{#N/A,#N/A,FALSE,"minas";#N/A,#N/A,FALSE,"Total_OC015";#N/A,#N/A,FALSE,"ADMIN";#N/A,#N/A,FALSE,"PROCES";#N/A,#N/A,FALSE,"civil";#N/A,#N/A,FALSE,"CAÑER";#N/A,#N/A,FALSE,"ELEC";#N/A,#N/A,FALSE,"INSTR";#N/A,#N/A,FALSE,"PDS";#N/A,#N/A,FALSE,"mecan"}</definedName>
    <definedName name="bbbb" hidden="1">{#N/A,#N/A,FALSE,"SumG";#N/A,#N/A,FALSE,"ElecG";#N/A,#N/A,FALSE,"MechG";#N/A,#N/A,FALSE,"GeotG";#N/A,#N/A,FALSE,"PrcsG";#N/A,#N/A,FALSE,"TunnG";#N/A,#N/A,FALSE,"CivlG";#N/A,#N/A,FALSE,"NtwkG";#N/A,#N/A,FALSE,"EstgG";#N/A,#N/A,FALSE,"PEngG"}</definedName>
    <definedName name="bbbbb" hidden="1">{#N/A,#N/A,FALSE,"SumD";#N/A,#N/A,FALSE,"ElecD";#N/A,#N/A,FALSE,"MechD";#N/A,#N/A,FALSE,"GeotD";#N/A,#N/A,FALSE,"PrcsD";#N/A,#N/A,FALSE,"TunnD";#N/A,#N/A,FALSE,"CivlD";#N/A,#N/A,FALSE,"NtwkD";#N/A,#N/A,FALSE,"EstgD";#N/A,#N/A,FALSE,"PEngD"}</definedName>
    <definedName name="bbbbbb" hidden="1">{#N/A,#N/A,FALSE,"SumG";#N/A,#N/A,FALSE,"ElecG";#N/A,#N/A,FALSE,"MechG";#N/A,#N/A,FALSE,"GeotG";#N/A,#N/A,FALSE,"PrcsG";#N/A,#N/A,FALSE,"TunnG";#N/A,#N/A,FALSE,"CivlG";#N/A,#N/A,FALSE,"NtwkG";#N/A,#N/A,FALSE,"EstgG";#N/A,#N/A,FALSE,"PEngG"}</definedName>
    <definedName name="bbbbbbb" hidden="1">{#N/A,#N/A,FALSE,"SumG";#N/A,#N/A,FALSE,"ElecG";#N/A,#N/A,FALSE,"MechG";#N/A,#N/A,FALSE,"GeotG";#N/A,#N/A,FALSE,"PrcsG";#N/A,#N/A,FALSE,"TunnG";#N/A,#N/A,FALSE,"CivlG";#N/A,#N/A,FALSE,"NtwkG";#N/A,#N/A,FALSE,"EstgG";#N/A,#N/A,FALSE,"PEngG"}</definedName>
    <definedName name="bbbbbbbbb" hidden="1">{#N/A,#N/A,FALSE,"SumD";#N/A,#N/A,FALSE,"ElecD";#N/A,#N/A,FALSE,"MechD";#N/A,#N/A,FALSE,"GeotD";#N/A,#N/A,FALSE,"PrcsD";#N/A,#N/A,FALSE,"TunnD";#N/A,#N/A,FALSE,"CivlD";#N/A,#N/A,FALSE,"NtwkD";#N/A,#N/A,FALSE,"EstgD";#N/A,#N/A,FALSE,"PEngD"}</definedName>
    <definedName name="bbbbbbbbbb" hidden="1">{#N/A,#N/A,FALSE,"SumD";#N/A,#N/A,FALSE,"ElecD";#N/A,#N/A,FALSE,"MechD";#N/A,#N/A,FALSE,"GeotD";#N/A,#N/A,FALSE,"PrcsD";#N/A,#N/A,FALSE,"TunnD";#N/A,#N/A,FALSE,"CivlD";#N/A,#N/A,FALSE,"NtwkD";#N/A,#N/A,FALSE,"EstgD";#N/A,#N/A,FALSE,"PEngD"}</definedName>
    <definedName name="bbbbbbbbbbb" hidden="1">{#N/A,#N/A,FALSE,"SumG";#N/A,#N/A,FALSE,"ElecG";#N/A,#N/A,FALSE,"MechG";#N/A,#N/A,FALSE,"GeotG";#N/A,#N/A,FALSE,"PrcsG";#N/A,#N/A,FALSE,"TunnG";#N/A,#N/A,FALSE,"CivlG";#N/A,#N/A,FALSE,"NtwkG";#N/A,#N/A,FALSE,"EstgG";#N/A,#N/A,FALSE,"PEngG"}</definedName>
    <definedName name="bbbbbbbbbbbbbb" hidden="1">{#N/A,#N/A,FALSE,"SumG";#N/A,#N/A,FALSE,"ElecG";#N/A,#N/A,FALSE,"MechG";#N/A,#N/A,FALSE,"GeotG";#N/A,#N/A,FALSE,"PrcsG";#N/A,#N/A,FALSE,"TunnG";#N/A,#N/A,FALSE,"CivlG";#N/A,#N/A,FALSE,"NtwkG";#N/A,#N/A,FALSE,"EstgG";#N/A,#N/A,FALSE,"PEngG"}</definedName>
    <definedName name="bbbbbbbbbbbbbbbbbbbb" hidden="1">{#N/A,#N/A,FALSE,"SumG";#N/A,#N/A,FALSE,"ElecG";#N/A,#N/A,FALSE,"MechG";#N/A,#N/A,FALSE,"GeotG";#N/A,#N/A,FALSE,"PrcsG";#N/A,#N/A,FALSE,"TunnG";#N/A,#N/A,FALSE,"CivlG";#N/A,#N/A,FALSE,"NtwkG";#N/A,#N/A,FALSE,"EstgG";#N/A,#N/A,FALSE,"PEngG"}</definedName>
    <definedName name="bbc" hidden="1">{#N/A,#N/A,TRUE,"1842CWN0"}</definedName>
    <definedName name="bfbfb" hidden="1">[26]Quantity!#REF!</definedName>
    <definedName name="bhd"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Biju" hidden="1">{#N/A,#N/A,FALSE,"SumG";#N/A,#N/A,FALSE,"ElecG";#N/A,#N/A,FALSE,"MechG";#N/A,#N/A,FALSE,"GeotG";#N/A,#N/A,FALSE,"PrcsG";#N/A,#N/A,FALSE,"TunnG";#N/A,#N/A,FALSE,"CivlG";#N/A,#N/A,FALSE,"NtwkG";#N/A,#N/A,FALSE,"EstgG";#N/A,#N/A,FALSE,"PEngG"}</definedName>
    <definedName name="bn" hidden="1">{#N/A,#N/A,TRUE,"1842CWN0"}</definedName>
    <definedName name="Camióm" hidden="1">{"FlujoGastos",#N/A,FALSE,"Base";"FlujoGastos",#N/A,FALSE,"Buzón Tren";"FlujoGastos",#N/A,FALSE,"Buzón Camión";"FlujoGastos",#N/A,FALSE,"LHD Camión";"FlujoGastos",#N/A,FALSE,"Cámara Camión"}</definedName>
    <definedName name="CAPACITACION" hidden="1">{"MO(BASE)",#N/A,FALSE,"MO(BASE)";"MO(BASE)1",#N/A,FALSE,"MO(BASE)";"MO(BASE)2",#N/A,FALSE,"MO(BASE)"}</definedName>
    <definedName name="capoac" hidden="1">{"MO(BASE)",#N/A,FALSE,"MO(BASE)";"MO(BASE)1",#N/A,FALSE,"MO(BASE)";"MO(BASE)2",#N/A,FALSE,"MO(BASE)"}</definedName>
    <definedName name="casa" hidden="1">{#N/A,#N/A,FALSE,"masez (10)";#N/A,#N/A,FALSE,"masez (7)";#N/A,#N/A,FALSE,"masez (6)";#N/A,#N/A,FALSE,"masez (5)";#N/A,#N/A,FALSE,"masez (4)";#N/A,#N/A,FALSE,"masez (3)";#N/A,#N/A,FALSE,"masez (2)";#N/A,#N/A,FALSE,"GME";#N/A,#N/A,FALSE,"masez"}</definedName>
    <definedName name="cc" hidden="1">{#N/A,#N/A,FALSE,"SumD";#N/A,#N/A,FALSE,"ElecD";#N/A,#N/A,FALSE,"MechD";#N/A,#N/A,FALSE,"GeotD";#N/A,#N/A,FALSE,"PrcsD";#N/A,#N/A,FALSE,"TunnD";#N/A,#N/A,FALSE,"CivlD";#N/A,#N/A,FALSE,"NtwkD";#N/A,#N/A,FALSE,"EstgD";#N/A,#N/A,FALSE,"PEngD"}</definedName>
    <definedName name="ccc" hidden="1">{#N/A,#N/A,FALSE,"SumD";#N/A,#N/A,FALSE,"ElecD";#N/A,#N/A,FALSE,"MechD";#N/A,#N/A,FALSE,"GeotD";#N/A,#N/A,FALSE,"PrcsD";#N/A,#N/A,FALSE,"TunnD";#N/A,#N/A,FALSE,"CivlD";#N/A,#N/A,FALSE,"NtwkD";#N/A,#N/A,FALSE,"EstgD";#N/A,#N/A,FALSE,"PEngD"}</definedName>
    <definedName name="ccccc" hidden="1">{#N/A,#N/A,FALSE,"SumD";#N/A,#N/A,FALSE,"ElecD";#N/A,#N/A,FALSE,"MechD";#N/A,#N/A,FALSE,"GeotD";#N/A,#N/A,FALSE,"PrcsD";#N/A,#N/A,FALSE,"TunnD";#N/A,#N/A,FALSE,"CivlD";#N/A,#N/A,FALSE,"NtwkD";#N/A,#N/A,FALSE,"EstgD";#N/A,#N/A,FALSE,"PEngD"}</definedName>
    <definedName name="cccccc" hidden="1">{#N/A,#N/A,FALSE,"minas";#N/A,#N/A,FALSE,"Total_OC015";#N/A,#N/A,FALSE,"ADMIN";#N/A,#N/A,FALSE,"PROCES";#N/A,#N/A,FALSE,"civil";#N/A,#N/A,FALSE,"CAÑER";#N/A,#N/A,FALSE,"ELEC";#N/A,#N/A,FALSE,"INSTR";#N/A,#N/A,FALSE,"PDS";#N/A,#N/A,FALSE,"mecan"}</definedName>
    <definedName name="cccccccccccc" hidden="1">{#N/A,#N/A,FALSE,"SumG";#N/A,#N/A,FALSE,"ElecG";#N/A,#N/A,FALSE,"MechG";#N/A,#N/A,FALSE,"GeotG";#N/A,#N/A,FALSE,"PrcsG";#N/A,#N/A,FALSE,"TunnG";#N/A,#N/A,FALSE,"CivlG";#N/A,#N/A,FALSE,"NtwkG";#N/A,#N/A,FALSE,"EstgG";#N/A,#N/A,FALSE,"PEngG"}</definedName>
    <definedName name="ccccccccccccccc" hidden="1">{#N/A,#N/A,FALSE,"Pricing";#N/A,#N/A,FALSE,"Summary";#N/A,#N/A,FALSE,"CompProd";#N/A,#N/A,FALSE,"CompJobhrs";#N/A,#N/A,FALSE,"Escalation";#N/A,#N/A,FALSE,"Contingency";#N/A,#N/A,FALSE,"GM";#N/A,#N/A,FALSE,"CompWage";#N/A,#N/A,FALSE,"costSum"}</definedName>
    <definedName name="cccccccccccccccccccc" hidden="1">{"MO(BASE)",#N/A,FALSE,"MO(BASE)";"MO(BASE)1",#N/A,FALSE,"MO(BASE)";"MO(BASE)2",#N/A,FALSE,"MO(BASE)"}</definedName>
    <definedName name="Chancador"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CHSFH" hidden="1">{#N/A,#N/A,FALSE,"masez (10)";#N/A,#N/A,FALSE,"masez (7)";#N/A,#N/A,FALSE,"masez (6)";#N/A,#N/A,FALSE,"masez (5)";#N/A,#N/A,FALSE,"masez (4)";#N/A,#N/A,FALSE,"masez (3)";#N/A,#N/A,FALSE,"masez (2)";#N/A,#N/A,FALSE,"GME";#N/A,#N/A,FALSE,"masez"}</definedName>
    <definedName name="CIM" hidden="1">#REF!</definedName>
    <definedName name="COMPARATIVO" hidden="1">#REF!</definedName>
    <definedName name="Correas" hidden="1">{"desarrollo",#N/A,FALSE,"Cámara Camión";"resumen",#N/A,FALSE,"Cámara Camión";"eqprod",#N/A,FALSE,"Cámara Camión"}</definedName>
    <definedName name="cub" hidden="1">{#N/A,#N/A,FALSE,"RESUMEN";#N/A,#N/A,FALSE,"GG-GI";#N/A,#N/A,FALSE,"AMB";#N/A,#N/A,FALSE,"EyR";#N/A,#N/A,FALSE,"UCP";#N/A,#N/A,FALSE,"IND";#N/A,#N/A,FALSE,"LR";#N/A,#N/A,FALSE,"PRV";#N/A,#N/A,FALSE,"TÚNELES";#N/A,#N/A,FALSE,"IDT";#N/A,#N/A,FALSE,"ING"}</definedName>
    <definedName name="cubicacion" hidden="1">'[27]Tiraje Mix'!#REF!</definedName>
    <definedName name="cv" hidden="1">{#N/A,#N/A,TRUE,"LP-CO2X"}</definedName>
    <definedName name="cvx" hidden="1">[28]Quantity!#REF!</definedName>
    <definedName name="cxz" hidden="1">[29]Quantity!#REF!</definedName>
    <definedName name="CY" hidden="1">{#N/A,#N/A,TRUE,"1842CWN0"}</definedName>
    <definedName name="d" hidden="1">'[3]F-05'!#REF!</definedName>
    <definedName name="da" hidden="1">{#N/A,#N/A,FALSE,"Çaykara ataköy (1)";#N/A,#N/A,FALSE,"Çaykara ataköy (2)";#N/A,#N/A,FALSE,"Rize Kalkandere ";#N/A,#N/A,FALSE,"meydancık";#N/A,#N/A,FALSE,"muratlı"}</definedName>
    <definedName name="DADADA" hidden="1">{#N/A,#N/A,FALSE,"Sost-Nov"}</definedName>
    <definedName name="dd" hidden="1">{"CI+GG(BASE)",#N/A,FALSE,"CI+GG(BASE)";"GG",#N/A,FALSE,"CI+GG(BASE)";"CI",#N/A,FALSE,"CI+GG(BASE)"}</definedName>
    <definedName name="DDD" hidden="1">{#N/A,#N/A,FALSE,"summary";#N/A,#N/A,FALSE,"SumGraph"}</definedName>
    <definedName name="dddd" hidden="1">{#N/A,#N/A,FALSE,"SumD";#N/A,#N/A,FALSE,"ElecD";#N/A,#N/A,FALSE,"MechD";#N/A,#N/A,FALSE,"GeotD";#N/A,#N/A,FALSE,"PrcsD";#N/A,#N/A,FALSE,"TunnD";#N/A,#N/A,FALSE,"CivlD";#N/A,#N/A,FALSE,"NtwkD";#N/A,#N/A,FALSE,"EstgD";#N/A,#N/A,FALSE,"PEngD"}</definedName>
    <definedName name="ddddd" hidden="1">{#N/A,#N/A,FALSE,"SumD";#N/A,#N/A,FALSE,"ElecD";#N/A,#N/A,FALSE,"MechD";#N/A,#N/A,FALSE,"GeotD";#N/A,#N/A,FALSE,"PrcsD";#N/A,#N/A,FALSE,"TunnD";#N/A,#N/A,FALSE,"CivlD";#N/A,#N/A,FALSE,"NtwkD";#N/A,#N/A,FALSE,"EstgD";#N/A,#N/A,FALSE,"PEngD"}</definedName>
    <definedName name="dddddd" hidden="1">[30]Quantity!#REF!</definedName>
    <definedName name="ddf" hidden="1">{#N/A,#N/A,TRUE,"INGENIERIA";#N/A,#N/A,TRUE,"COMPRAS";#N/A,#N/A,TRUE,"DIRECCION";#N/A,#N/A,TRUE,"RESUMEN"}</definedName>
    <definedName name="ddffggs" hidden="1">{#N/A,#N/A,FALSE,"SumD";#N/A,#N/A,FALSE,"ElecD";#N/A,#N/A,FALSE,"MechD";#N/A,#N/A,FALSE,"GeotD";#N/A,#N/A,FALSE,"PrcsD";#N/A,#N/A,FALSE,"TunnD";#N/A,#N/A,FALSE,"CivlD";#N/A,#N/A,FALSE,"NtwkD";#N/A,#N/A,FALSE,"EstgD";#N/A,#N/A,FALSE,"PEngD"}</definedName>
    <definedName name="ddvom" hidden="1">{#N/A,#N/A,TRUE,"1842CWN0"}</definedName>
    <definedName name="DEDE" hidden="1">[31]Quantity!#REF!</definedName>
    <definedName name="des" hidden="1">{"MO(BASE)",#N/A,FALSE,"MO(BASE)";"MO(BASE)1",#N/A,FALSE,"MO(BASE)";"MO(BASE)2",#N/A,FALSE,"MO(BASE)"}</definedName>
    <definedName name="Desarrollo" hidden="1">{"MO(BASE)",#N/A,FALSE,"MO(BASE)";"MO(BASE)1",#N/A,FALSE,"MO(BASE)";"MO(BASE)2",#N/A,FALSE,"MO(BASE)"}</definedName>
    <definedName name="DESARROLLOSRIODELMEDIO" hidden="1">{#N/A,#N/A,FALSE,"summary";#N/A,#N/A,FALSE,"SumGraph"}</definedName>
    <definedName name="detert" hidden="1">[26]Quantity!#REF!</definedName>
    <definedName name="df" hidden="1">'[1]F-05'!#REF!</definedName>
    <definedName name="dfff" hidden="1">{#N/A,#N/A,FALSE,"SumD";#N/A,#N/A,FALSE,"ElecD";#N/A,#N/A,FALSE,"MechD";#N/A,#N/A,FALSE,"GeotD";#N/A,#N/A,FALSE,"PrcsD";#N/A,#N/A,FALSE,"TunnD";#N/A,#N/A,FALSE,"CivlD";#N/A,#N/A,FALSE,"NtwkD";#N/A,#N/A,FALSE,"EstgD";#N/A,#N/A,FALSE,"PEngD"}</definedName>
    <definedName name="dfffff" hidden="1">{#N/A,#N/A,FALSE,"SumG";#N/A,#N/A,FALSE,"ElecG";#N/A,#N/A,FALSE,"MechG";#N/A,#N/A,FALSE,"GeotG";#N/A,#N/A,FALSE,"PrcsG";#N/A,#N/A,FALSE,"TunnG";#N/A,#N/A,FALSE,"CivlG";#N/A,#N/A,FALSE,"NtwkG";#N/A,#N/A,FALSE,"EstgG";#N/A,#N/A,FALSE,"PEngG"}</definedName>
    <definedName name="dfg" hidden="1">{#N/A,#N/A,FALSE,"TEC-01";#N/A,#N/A,FALSE,"TEC - 02";#N/A,#N/A,FALSE,"TEC - 03";#N/A,#N/A,FALSE,"TEC - 04";#N/A,#N/A,FALSE,"TEC-07";#N/A,#N/A,FALSE,"TEC-08";#N/A,#N/A,FALSE,"TEC - 09A";#N/A,#N/A,FALSE,"TEC - 09B";#N/A,#N/A,FALSE,"TEC - 09C";#N/A,#N/A,FALSE,"TEC - 10";#N/A,#N/A,FALSE,"TEC-11"}</definedName>
    <definedName name="dfj" hidden="1">{#N/A,#N/A,TRUE,"INGENIERIA";#N/A,#N/A,TRUE,"COMPRAS";#N/A,#N/A,TRUE,"DIRECCION";#N/A,#N/A,TRUE,"RESUMEN"}</definedName>
    <definedName name="dfr" hidden="1">{#N/A,#N/A,FALSE,"SumG";#N/A,#N/A,FALSE,"ElecG";#N/A,#N/A,FALSE,"MechG";#N/A,#N/A,FALSE,"GeotG";#N/A,#N/A,FALSE,"PrcsG";#N/A,#N/A,FALSE,"TunnG";#N/A,#N/A,FALSE,"CivlG";#N/A,#N/A,FALSE,"NtwkG";#N/A,#N/A,FALSE,"EstgG";#N/A,#N/A,FALSE,"PEngG"}</definedName>
    <definedName name="dfvfdgdgd" hidden="1">[26]Quantity!#REF!</definedName>
    <definedName name="dgasd" hidden="1">{#N/A,#N/A,TRUE,"1842CWN0"}</definedName>
    <definedName name="dgasg" hidden="1">{#N/A,#N/A,TRUE,"INGENIERIA";#N/A,#N/A,TRUE,"COMPRAS";#N/A,#N/A,TRUE,"DIRECCION";#N/A,#N/A,TRUE,"RESUMEN"}</definedName>
    <definedName name="dgfd" hidden="1">{#N/A,#N/A,FALSE,"SumG";#N/A,#N/A,FALSE,"ElecG";#N/A,#N/A,FALSE,"MechG";#N/A,#N/A,FALSE,"GeotG";#N/A,#N/A,FALSE,"PrcsG";#N/A,#N/A,FALSE,"TunnG";#N/A,#N/A,FALSE,"CivlG";#N/A,#N/A,FALSE,"NtwkG";#N/A,#N/A,FALSE,"EstgG";#N/A,#N/A,FALSE,"PEngG"}</definedName>
    <definedName name="Diferencias" hidden="1">{#N/A,#N/A,FALSE,"Total_OC015";#N/A,#N/A,FALSE,"ADMIN";#N/A,#N/A,FALSE,"PROCES";#N/A,#N/A,FALSE,"mecan";#N/A,#N/A,FALSE,"civil";#N/A,#N/A,FALSE,"CAÑER";#N/A,#N/A,FALSE,"ELEC";#N/A,#N/A,FALSE,"INSTR"}</definedName>
    <definedName name="DJ" hidden="1">{#N/A,#N/A,FALSE,"SumG";#N/A,#N/A,FALSE,"ElecG";#N/A,#N/A,FALSE,"MechG";#N/A,#N/A,FALSE,"GeotG";#N/A,#N/A,FALSE,"PrcsG";#N/A,#N/A,FALSE,"TunnG";#N/A,#N/A,FALSE,"CivlG";#N/A,#N/A,FALSE,"NtwkG";#N/A,#N/A,FALSE,"EstgG";#N/A,#N/A,FALSE,"PEngG"}</definedName>
    <definedName name="djdbsc" hidden="1">{#N/A,#N/A,TRUE,"1842CWN0"}</definedName>
    <definedName name="djkdhbdv" hidden="1">{#N/A,#N/A,TRUE,"1842CWN0"}</definedName>
    <definedName name="dkdk"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dldjdb" hidden="1">{#N/A,#N/A,TRUE,"INGENIERIA";#N/A,#N/A,TRUE,"COMPRAS";#N/A,#N/A,TRUE,"DIRECCION";#N/A,#N/A,TRUE,"RESUMEN"}</definedName>
    <definedName name="DmanP" hidden="1">[32]Quantity!#REF!</definedName>
    <definedName name="dotch" hidden="1">{"desarrollo",#N/A,FALSE,"Cámara Camión";"resumen",#N/A,FALSE,"Cámara Camión";"eqprod",#N/A,FALSE,"Cámara Camión"}</definedName>
    <definedName name="dotch4" hidden="1">{"desarrollo",#N/A,FALSE,"Cámara Camión";"resumen",#N/A,FALSE,"Cámara Camión";"eqprod",#N/A,FALSE,"Cámara Camión"}</definedName>
    <definedName name="DS" hidden="1">#REF!</definedName>
    <definedName name="dsfd" hidden="1">#REF!</definedName>
    <definedName name="dvbgf" hidden="1">{#N/A,#N/A,FALSE,"SumD";#N/A,#N/A,FALSE,"ElecD";#N/A,#N/A,FALSE,"MechD";#N/A,#N/A,FALSE,"GeotD";#N/A,#N/A,FALSE,"PrcsD";#N/A,#N/A,FALSE,"TunnD";#N/A,#N/A,FALSE,"CivlD";#N/A,#N/A,FALSE,"NtwkD";#N/A,#N/A,FALSE,"EstgD";#N/A,#N/A,FALSE,"PEngD"}</definedName>
    <definedName name="dvklsbn" hidden="1">{#N/A,#N/A,TRUE,"INGENIERIA";#N/A,#N/A,TRUE,"COMPRAS";#N/A,#N/A,TRUE,"DIRECCION";#N/A,#N/A,TRUE,"RESUMEN"}</definedName>
    <definedName name="dw" hidden="1">[33]EXP!#REF!</definedName>
    <definedName name="DWPRICE" hidden="1">[34]Quantity!#REF!</definedName>
    <definedName name="EAS" hidden="1">'[35]Tiraje Mix'!#REF!</definedName>
    <definedName name="eco" hidden="1">{#N/A,#N/A,FALSE,"TEC-01";#N/A,#N/A,FALSE,"TEC - 02";#N/A,#N/A,FALSE,"TEC - 03";#N/A,#N/A,FALSE,"TEC - 04";#N/A,#N/A,FALSE,"TEC-07";#N/A,#N/A,FALSE,"TEC-08";#N/A,#N/A,FALSE,"TEC - 09A";#N/A,#N/A,FALSE,"TEC - 09B";#N/A,#N/A,FALSE,"TEC - 09C";#N/A,#N/A,FALSE,"TEC - 10";#N/A,#N/A,FALSE,"TEC-11"}</definedName>
    <definedName name="edds" hidden="1">{#N/A,#N/A,FALSE,"SumD";#N/A,#N/A,FALSE,"ElecD";#N/A,#N/A,FALSE,"MechD";#N/A,#N/A,FALSE,"GeotD";#N/A,#N/A,FALSE,"PrcsD";#N/A,#N/A,FALSE,"TunnD";#N/A,#N/A,FALSE,"CivlD";#N/A,#N/A,FALSE,"NtwkD";#N/A,#N/A,FALSE,"EstgD";#N/A,#N/A,FALSE,"PEngD"}</definedName>
    <definedName name="edede" hidden="1">{"DETALLE_1996",#N/A,FALSE,"flujo";"DETALLE_1997",#N/A,FALSE,"flujo";"GASTOS_INCURRIDOS_1996",#N/A,FALSE,"flujo";"GASTOS_PROGRAMADOS_PARA_1997",#N/A,FALSE,"flujo";#N/A,#N/A,FALSE,"comparat";#N/A,#N/A,FALSE,"costos";#N/A,#N/A,FALSE,"proyctrol"}</definedName>
    <definedName name="ededed" hidden="1">{#N/A,#N/A,TRUE,"Est. de Fact.";#N/A,#N/A,TRUE,"Capitulo 19";#N/A,#N/A,TRUE,"Proyecto P855"}</definedName>
    <definedName name="edfr" hidden="1">{#N/A,#N/A,FALSE,"SumG";#N/A,#N/A,FALSE,"ElecG";#N/A,#N/A,FALSE,"MechG";#N/A,#N/A,FALSE,"GeotG";#N/A,#N/A,FALSE,"PrcsG";#N/A,#N/A,FALSE,"TunnG";#N/A,#N/A,FALSE,"CivlG";#N/A,#N/A,FALSE,"NtwkG";#N/A,#N/A,FALSE,"EstgG";#N/A,#N/A,FALSE,"PEngG"}</definedName>
    <definedName name="edfrt" hidden="1">{#N/A,#N/A,FALSE,"SumG";#N/A,#N/A,FALSE,"ElecG";#N/A,#N/A,FALSE,"MechG";#N/A,#N/A,FALSE,"GeotG";#N/A,#N/A,FALSE,"PrcsG";#N/A,#N/A,FALSE,"TunnG";#N/A,#N/A,FALSE,"CivlG";#N/A,#N/A,FALSE,"NtwkG";#N/A,#N/A,FALSE,"EstgG";#N/A,#N/A,FALSE,"PEngG"}</definedName>
    <definedName name="ee" hidden="1">{#N/A,#N/A,FALSE,"SumG";#N/A,#N/A,FALSE,"ElecG";#N/A,#N/A,FALSE,"MechG";#N/A,#N/A,FALSE,"GeotG";#N/A,#N/A,FALSE,"PrcsG";#N/A,#N/A,FALSE,"TunnG";#N/A,#N/A,FALSE,"CivlG";#N/A,#N/A,FALSE,"NtwkG";#N/A,#N/A,FALSE,"EstgG";#N/A,#N/A,FALSE,"PEngG"}</definedName>
    <definedName name="eedd" hidden="1">{#N/A,#N/A,FALSE,"SumG";#N/A,#N/A,FALSE,"ElecG";#N/A,#N/A,FALSE,"MechG";#N/A,#N/A,FALSE,"GeotG";#N/A,#N/A,FALSE,"PrcsG";#N/A,#N/A,FALSE,"TunnG";#N/A,#N/A,FALSE,"CivlG";#N/A,#N/A,FALSE,"NtwkG";#N/A,#N/A,FALSE,"EstgG";#N/A,#N/A,FALSE,"PEngG"}</definedName>
    <definedName name="eee" hidden="1">{#N/A,#N/A,FALSE,"masez (10)";#N/A,#N/A,FALSE,"masez (7)";#N/A,#N/A,FALSE,"masez (6)";#N/A,#N/A,FALSE,"masez (5)";#N/A,#N/A,FALSE,"masez (4)";#N/A,#N/A,FALSE,"masez (3)";#N/A,#N/A,FALSE,"masez (2)";#N/A,#N/A,FALSE,"GME";#N/A,#N/A,FALSE,"masez"}</definedName>
    <definedName name="eeee" hidden="1">{#N/A,#N/A,FALSE,"SumG";#N/A,#N/A,FALSE,"ElecG";#N/A,#N/A,FALSE,"MechG";#N/A,#N/A,FALSE,"GeotG";#N/A,#N/A,FALSE,"PrcsG";#N/A,#N/A,FALSE,"TunnG";#N/A,#N/A,FALSE,"CivlG";#N/A,#N/A,FALSE,"NtwkG";#N/A,#N/A,FALSE,"EstgG";#N/A,#N/A,FALSE,"PEngG"}</definedName>
    <definedName name="eeerrt" hidden="1">{#N/A,#N/A,FALSE,"SumG";#N/A,#N/A,FALSE,"ElecG";#N/A,#N/A,FALSE,"MechG";#N/A,#N/A,FALSE,"GeotG";#N/A,#N/A,FALSE,"PrcsG";#N/A,#N/A,FALSE,"TunnG";#N/A,#N/A,FALSE,"CivlG";#N/A,#N/A,FALSE,"NtwkG";#N/A,#N/A,FALSE,"EstgG";#N/A,#N/A,FALSE,"PEngG"}</definedName>
    <definedName name="ekc" hidden="1">{#N/A,#N/A,TRUE,"INGENIERIA";#N/A,#N/A,TRUE,"COMPRAS";#N/A,#N/A,TRUE,"DIRECCION";#N/A,#N/A,TRUE,"RESUMEN"}</definedName>
    <definedName name="eq" hidden="1">{#N/A,#N/A,FALSE,"minas";#N/A,#N/A,FALSE,"Total_OC015";#N/A,#N/A,FALSE,"ADMIN";#N/A,#N/A,FALSE,"PROCES";#N/A,#N/A,FALSE,"civil";#N/A,#N/A,FALSE,"CAÑER";#N/A,#N/A,FALSE,"ELEC";#N/A,#N/A,FALSE,"INSTR";#N/A,#N/A,FALSE,"PDS";#N/A,#N/A,FALSE,"mecan"}</definedName>
    <definedName name="equ" hidden="1">{#N/A,#N/A,TRUE,"Est. de Fact.";#N/A,#N/A,TRUE,"Capitulo 19";#N/A,#N/A,TRUE,"Proyecto P855"}</definedName>
    <definedName name="equi" hidden="1">{#N/A,#N/A,FALSE,"Total_OC015";#N/A,#N/A,FALSE,"ADMIN";#N/A,#N/A,FALSE,"PROCES";#N/A,#N/A,FALSE,"mecan";#N/A,#N/A,FALSE,"civil";#N/A,#N/A,FALSE,"CAÑER";#N/A,#N/A,FALSE,"ELEC";#N/A,#N/A,FALSE,"INSTR"}</definedName>
    <definedName name="equu" hidden="1">{#N/A,#N/A,FALSE,"minas";#N/A,#N/A,FALSE,"Total_OC015";#N/A,#N/A,FALSE,"ADMIN";#N/A,#N/A,FALSE,"PROCES";#N/A,#N/A,FALSE,"civil";#N/A,#N/A,FALSE,"CAÑER";#N/A,#N/A,FALSE,"ELEC";#N/A,#N/A,FALSE,"INSTR";#N/A,#N/A,FALSE,"PDS";#N/A,#N/A,FALSE,"mecan"}</definedName>
    <definedName name="er" hidden="1">{#N/A,#N/A,FALSE,"SumG";#N/A,#N/A,FALSE,"ElecG";#N/A,#N/A,FALSE,"MechG";#N/A,#N/A,FALSE,"GeotG";#N/A,#N/A,FALSE,"PrcsG";#N/A,#N/A,FALSE,"TunnG";#N/A,#N/A,FALSE,"CivlG";#N/A,#N/A,FALSE,"NtwkG";#N/A,#N/A,FALSE,"EstgG";#N/A,#N/A,FALSE,"PEngG"}</definedName>
    <definedName name="erd" hidden="1">{#N/A,#N/A,FALSE,"IC_Global";#N/A,#N/A,FALSE,"IC_Global (98-f)";#N/A,#N/A,FALSE,"Inc";#N/A,#N/A,FALSE,"CAMBIOS (2)";#N/A,#N/A,FALSE,"EXPL Inc.";#N/A,#N/A,FALSE,"HITOS98";#N/A,#N/A,FALSE,"CURVA ""S"" GLOBAL ";#N/A,#N/A,FALSE,"CURVA ""S"" 1998 "}</definedName>
    <definedName name="ere" hidden="1">{"CONCABL1.1",#N/A,FALSE,"1.1.1a1.1.3 ACSR";"AISL1.2",#N/A,FALSE,"1.1.1a1.1.3 ACSR";"torr1.1.3",#N/A,FALSE,"1.1.1a1.1.3 ACSR";"cm1.2",#N/A,FALSE,"1.2 ACSR";"cm2.2",#N/A,FALSE,"1.2 ACSR";#N/A,#N/A,FALSE,"1.3 ACSR";#N/A,#N/A,FALSE,"2.1.1A2.1.3 ACAR";"ac2.1",#N/A,FALSE,"1.2 ACAR";"ac2.2",#N/A,FALSE,"1.2 ACAR";#N/A,#N/A,FALSE,"2.3 ACAR"}</definedName>
    <definedName name="erg" hidden="1">[36]Quantity!#REF!</definedName>
    <definedName name="ergerg" hidden="1">{#N/A,#N/A,FALSE,"minas";#N/A,#N/A,FALSE,"Total_OC015";#N/A,#N/A,FALSE,"ADMIN";#N/A,#N/A,FALSE,"PROCES";#N/A,#N/A,FALSE,"civil";#N/A,#N/A,FALSE,"CAÑER";#N/A,#N/A,FALSE,"ELEC";#N/A,#N/A,FALSE,"INSTR";#N/A,#N/A,FALSE,"PDS";#N/A,#N/A,FALSE,"mecan"}</definedName>
    <definedName name="ertrqyh" hidden="1">{#N/A,#N/A,FALSE,"SumD";#N/A,#N/A,FALSE,"ElecD";#N/A,#N/A,FALSE,"MechD";#N/A,#N/A,FALSE,"GeotD";#N/A,#N/A,FALSE,"PrcsD";#N/A,#N/A,FALSE,"TunnD";#N/A,#N/A,FALSE,"CivlD";#N/A,#N/A,FALSE,"NtwkD";#N/A,#N/A,FALSE,"EstgD";#N/A,#N/A,FALSE,"PEngD"}</definedName>
    <definedName name="ertyyuru" hidden="1">{#N/A,#N/A,FALSE,"SumG";#N/A,#N/A,FALSE,"ElecG";#N/A,#N/A,FALSE,"MechG";#N/A,#N/A,FALSE,"GeotG";#N/A,#N/A,FALSE,"PrcsG";#N/A,#N/A,FALSE,"TunnG";#N/A,#N/A,FALSE,"CivlG";#N/A,#N/A,FALSE,"NtwkG";#N/A,#N/A,FALSE,"EstgG";#N/A,#N/A,FALSE,"PEngG"}</definedName>
    <definedName name="ESTADISTICA" hidden="1">{"MO(BASE)",#N/A,FALSE,"MO(BASE)";"MO(BASE)1",#N/A,FALSE,"MO(BASE)";"MO(BASE)2",#N/A,FALSE,"MO(BASE)"}</definedName>
    <definedName name="Estadística" hidden="1">{"CI+GG(BASE)",#N/A,FALSE,"CI+GG(BASE)";"GG",#N/A,FALSE,"CI+GG(BASE)";"CI",#N/A,FALSE,"CI+GG(BASE)"}</definedName>
    <definedName name="etp" hidden="1">{#N/A,#N/A,FALSE,"TEC-01";#N/A,#N/A,FALSE,"TEC - 02";#N/A,#N/A,FALSE,"TEC - 03";#N/A,#N/A,FALSE,"TEC - 04";#N/A,#N/A,FALSE,"TEC-07";#N/A,#N/A,FALSE,"TEC-08";#N/A,#N/A,FALSE,"TEC - 09A";#N/A,#N/A,FALSE,"TEC - 09B";#N/A,#N/A,FALSE,"TEC - 09C";#N/A,#N/A,FALSE,"TEC - 10";#N/A,#N/A,FALSE,"TEC-11"}</definedName>
    <definedName name="etrye" hidden="1">[37]Quantity!#REF!</definedName>
    <definedName name="etwyyt" hidden="1">{#N/A,#N/A,FALSE,"SumD";#N/A,#N/A,FALSE,"ElecD";#N/A,#N/A,FALSE,"MechD";#N/A,#N/A,FALSE,"GeotD";#N/A,#N/A,FALSE,"PrcsD";#N/A,#N/A,FALSE,"TunnD";#N/A,#N/A,FALSE,"CivlD";#N/A,#N/A,FALSE,"NtwkD";#N/A,#N/A,FALSE,"EstgD";#N/A,#N/A,FALSE,"PEngD"}</definedName>
    <definedName name="ew6yreujrt" hidden="1">{#N/A,#N/A,TRUE,"INGENIERIA";#N/A,#N/A,TRUE,"COMPRAS";#N/A,#N/A,TRUE,"DIRECCION";#N/A,#N/A,TRUE,"RESUMEN"}</definedName>
    <definedName name="ewew" hidden="1">{#N/A,#N/A,FALSE,"Total_OC015";#N/A,#N/A,FALSE,"ADMIN";#N/A,#N/A,FALSE,"PROCES";#N/A,#N/A,FALSE,"mecan";#N/A,#N/A,FALSE,"civil";#N/A,#N/A,FALSE,"CAÑER";#N/A,#N/A,FALSE,"ELEC";#N/A,#N/A,FALSE,"INSTR"}</definedName>
    <definedName name="FACY" hidden="1">{#N/A,#N/A,FALSE,"masez (10)";#N/A,#N/A,FALSE,"masez (7)";#N/A,#N/A,FALSE,"masez (6)";#N/A,#N/A,FALSE,"masez (5)";#N/A,#N/A,FALSE,"masez (4)";#N/A,#N/A,FALSE,"masez (3)";#N/A,#N/A,FALSE,"masez (2)";#N/A,#N/A,FALSE,"GME";#N/A,#N/A,FALSE,"masez"}</definedName>
    <definedName name="fd" hidden="1">'[38]F-05'!#REF!</definedName>
    <definedName name="fdff" hidden="1">{#N/A,#N/A,FALSE,"SumG";#N/A,#N/A,FALSE,"ElecG";#N/A,#N/A,FALSE,"MechG";#N/A,#N/A,FALSE,"GeotG";#N/A,#N/A,FALSE,"PrcsG";#N/A,#N/A,FALSE,"TunnG";#N/A,#N/A,FALSE,"CivlG";#N/A,#N/A,FALSE,"NtwkG";#N/A,#N/A,FALSE,"EstgG";#N/A,#N/A,FALSE,"PEngG"}</definedName>
    <definedName name="fdsdf" hidden="1">[39]Quantity!#REF!</definedName>
    <definedName name="FECHAPPT">[40]Consideraciones!$D$40</definedName>
    <definedName name="felipe" hidden="1">{"CI+GG(BASE)",#N/A,FALSE,"CI+GG(BASE)";"GG",#N/A,FALSE,"CI+GG(BASE)";"CI",#N/A,FALSE,"CI+GG(BASE)"}</definedName>
    <definedName name="fewa" hidden="1">{#N/A,#N/A,FALSE,"SumG";#N/A,#N/A,FALSE,"ElecG";#N/A,#N/A,FALSE,"MechG";#N/A,#N/A,FALSE,"GeotG";#N/A,#N/A,FALSE,"PrcsG";#N/A,#N/A,FALSE,"TunnG";#N/A,#N/A,FALSE,"CivlG";#N/A,#N/A,FALSE,"NtwkG";#N/A,#N/A,FALSE,"EstgG";#N/A,#N/A,FALSE,"PEngG"}</definedName>
    <definedName name="ffff" hidden="1">{#N/A,#N/A,FALSE,"SumD";#N/A,#N/A,FALSE,"ElecD";#N/A,#N/A,FALSE,"MechD";#N/A,#N/A,FALSE,"GeotD";#N/A,#N/A,FALSE,"PrcsD";#N/A,#N/A,FALSE,"TunnD";#N/A,#N/A,FALSE,"CivlD";#N/A,#N/A,FALSE,"NtwkD";#N/A,#N/A,FALSE,"EstgD";#N/A,#N/A,FALSE,"PEngD"}</definedName>
    <definedName name="fffff" hidden="1">{#N/A,#N/A,FALSE,"Total_OC015";#N/A,#N/A,FALSE,"ADMIN";#N/A,#N/A,FALSE,"PROCES";#N/A,#N/A,FALSE,"mecan";#N/A,#N/A,FALSE,"civil";#N/A,#N/A,FALSE,"CAÑER";#N/A,#N/A,FALSE,"ELEC";#N/A,#N/A,FALSE,"INSTR"}</definedName>
    <definedName name="fffffff" hidden="1">{#N/A,#N/A,FALSE,"SumG";#N/A,#N/A,FALSE,"ElecG";#N/A,#N/A,FALSE,"MechG";#N/A,#N/A,FALSE,"GeotG";#N/A,#N/A,FALSE,"PrcsG";#N/A,#N/A,FALSE,"TunnG";#N/A,#N/A,FALSE,"CivlG";#N/A,#N/A,FALSE,"NtwkG";#N/A,#N/A,FALSE,"EstgG";#N/A,#N/A,FALSE,"PEngG"}</definedName>
    <definedName name="ffffffffff" hidden="1">{#N/A,#N/A,FALSE,"SumG";#N/A,#N/A,FALSE,"ElecG";#N/A,#N/A,FALSE,"MechG";#N/A,#N/A,FALSE,"GeotG";#N/A,#N/A,FALSE,"PrcsG";#N/A,#N/A,FALSE,"TunnG";#N/A,#N/A,FALSE,"CivlG";#N/A,#N/A,FALSE,"NtwkG";#N/A,#N/A,FALSE,"EstgG";#N/A,#N/A,FALSE,"PEngG"}</definedName>
    <definedName name="ffgh" hidden="1">{#N/A,#N/A,TRUE,"1842CWN0"}</definedName>
    <definedName name="ffill" hidden="1">[31]Quantity!#REF!</definedName>
    <definedName name="ffnkl" hidden="1">{#N/A,#N/A,TRUE,"INGENIERIA";#N/A,#N/A,TRUE,"COMPRAS";#N/A,#N/A,TRUE,"DIRECCION";#N/A,#N/A,TRUE,"RESUMEN"}</definedName>
    <definedName name="ffsf" hidden="1">[41]Quantity!#REF!</definedName>
    <definedName name="fg" hidden="1">{#N/A,#N/A,FALSE,"SumG";#N/A,#N/A,FALSE,"ElecG";#N/A,#N/A,FALSE,"MechG";#N/A,#N/A,FALSE,"GeotG";#N/A,#N/A,FALSE,"PrcsG";#N/A,#N/A,FALSE,"TunnG";#N/A,#N/A,FALSE,"CivlG";#N/A,#N/A,FALSE,"NtwkG";#N/A,#N/A,FALSE,"EstgG";#N/A,#N/A,FALSE,"PEngG"}</definedName>
    <definedName name="fgbas" hidden="1">{#N/A,#N/A,TRUE,"INGENIERIA";#N/A,#N/A,TRUE,"COMPRAS";#N/A,#N/A,TRUE,"DIRECCION";#N/A,#N/A,TRUE,"RESUMEN"}</definedName>
    <definedName name="fgbfbfg" hidden="1">[26]Quantity!#REF!</definedName>
    <definedName name="fgch" hidden="1">{#N/A,#N/A,FALSE,"masez (10)";#N/A,#N/A,FALSE,"masez (7)";#N/A,#N/A,FALSE,"masez (6)";#N/A,#N/A,FALSE,"masez (5)";#N/A,#N/A,FALSE,"masez (4)";#N/A,#N/A,FALSE,"masez (3)";#N/A,#N/A,FALSE,"masez (2)";#N/A,#N/A,FALSE,"GME";#N/A,#N/A,FALSE,"masez"}</definedName>
    <definedName name="fgdfg" hidden="1">{#N/A,#N/A,FALSE,"SumD";#N/A,#N/A,FALSE,"ElecD";#N/A,#N/A,FALSE,"MechD";#N/A,#N/A,FALSE,"GeotD";#N/A,#N/A,FALSE,"PrcsD";#N/A,#N/A,FALSE,"TunnD";#N/A,#N/A,FALSE,"CivlD";#N/A,#N/A,FALSE,"NtwkD";#N/A,#N/A,FALSE,"EstgD";#N/A,#N/A,FALSE,"PEngD"}</definedName>
    <definedName name="fgfdg" hidden="1">{#N/A,#N/A,FALSE,"SumG";#N/A,#N/A,FALSE,"ElecG";#N/A,#N/A,FALSE,"MechG";#N/A,#N/A,FALSE,"GeotG";#N/A,#N/A,FALSE,"PrcsG";#N/A,#N/A,FALSE,"TunnG";#N/A,#N/A,FALSE,"CivlG";#N/A,#N/A,FALSE,"NtwkG";#N/A,#N/A,FALSE,"EstgG";#N/A,#N/A,FALSE,"PEngG"}</definedName>
    <definedName name="fghfg" hidden="1">{#N/A,#N/A,FALSE,"SumD";#N/A,#N/A,FALSE,"ElecD";#N/A,#N/A,FALSE,"MechD";#N/A,#N/A,FALSE,"GeotD";#N/A,#N/A,FALSE,"PrcsD";#N/A,#N/A,FALSE,"TunnD";#N/A,#N/A,FALSE,"CivlD";#N/A,#N/A,FALSE,"NtwkD";#N/A,#N/A,FALSE,"EstgD";#N/A,#N/A,FALSE,"PEngD"}</definedName>
    <definedName name="FGHH" hidden="1">{#N/A,#N/A,FALSE,"SumD";#N/A,#N/A,FALSE,"ElecD";#N/A,#N/A,FALSE,"MechD";#N/A,#N/A,FALSE,"GeotD";#N/A,#N/A,FALSE,"PrcsD";#N/A,#N/A,FALSE,"TunnD";#N/A,#N/A,FALSE,"CivlD";#N/A,#N/A,FALSE,"NtwkD";#N/A,#N/A,FALSE,"EstgD";#N/A,#N/A,FALSE,"PEngD"}</definedName>
    <definedName name="fgjk" hidden="1">{#N/A,#N/A,TRUE,"INGENIERIA";#N/A,#N/A,TRUE,"COMPRAS";#N/A,#N/A,TRUE,"DIRECCION";#N/A,#N/A,TRUE,"RESUMEN"}</definedName>
    <definedName name="fgs" hidden="1">{#N/A,#N/A,TRUE,"1842CWN0"}</definedName>
    <definedName name="fgt" hidden="1">#REF!</definedName>
    <definedName name="fhf" hidden="1">{#N/A,#N/A,TRUE,"1842CWN0"}</definedName>
    <definedName name="fhg" hidden="1">{#N/A,#N/A,TRUE,"1842CWN0"}</definedName>
    <definedName name="FHSFJKSG" hidden="1">{#N/A,#N/A,FALSE,"RESUMEN";#N/A,#N/A,FALSE,"GG-GI";#N/A,#N/A,FALSE,"AMB";#N/A,#N/A,FALSE,"EyR";#N/A,#N/A,FALSE,"UCP";#N/A,#N/A,FALSE,"IND";#N/A,#N/A,FALSE,"LR";#N/A,#N/A,FALSE,"PRV";#N/A,#N/A,FALSE,"TÚNELES";#N/A,#N/A,FALSE,"IDT";#N/A,#N/A,FALSE,"ING"}</definedName>
    <definedName name="FILL" hidden="1">[15]Quantity!#REF!</definedName>
    <definedName name="FILLL" hidden="1">[42]Quantity!#REF!</definedName>
    <definedName name="fillll" hidden="1">[43]Quantity!#REF!</definedName>
    <definedName name="FINAL" hidden="1">'[1]F-05'!#REF!</definedName>
    <definedName name="fjdkdk" hidden="1">{#N/A,#N/A,TRUE,"INGENIERIA";#N/A,#N/A,TRUE,"COMPRAS";#N/A,#N/A,TRUE,"DIRECCION";#N/A,#N/A,TRUE,"RESUMEN"}</definedName>
    <definedName name="flhg" hidden="1">{#N/A,#N/A,TRUE,"1842CWN0"}</definedName>
    <definedName name="flios"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fple" hidden="1">{#N/A,#N/A,TRUE,"INGENIERIA";#N/A,#N/A,TRUE,"COMPRAS";#N/A,#N/A,TRUE,"DIRECCION";#N/A,#N/A,TRUE,"RESUMEN"}</definedName>
    <definedName name="frfrfr" hidden="1">{"DETALLE_1996",#N/A,FALSE,"flujo";"DETALLE_1997",#N/A,FALSE,"flujo";"GASTOS_INCURRIDOS_1996",#N/A,FALSE,"flujo";"GASTOS_PROGRAMADOS_PARA_1997",#N/A,FALSE,"flujo";#N/A,#N/A,FALSE,"comparat";#N/A,#N/A,FALSE,"costos";#N/A,#N/A,FALSE,"proyctrol"}</definedName>
    <definedName name="FSD" hidden="1">#REF!</definedName>
    <definedName name="FSEFSEF" hidden="1">{#N/A,#N/A,FALSE,"Total_OC015";#N/A,#N/A,FALSE,"ADMIN";#N/A,#N/A,FALSE,"PROCES";#N/A,#N/A,FALSE,"mecan";#N/A,#N/A,FALSE,"civil";#N/A,#N/A,FALSE,"CAÑER";#N/A,#N/A,FALSE,"ELEC";#N/A,#N/A,FALSE,"INSTR"}</definedName>
    <definedName name="fsfs" hidden="1">[30]Quantity!#REF!</definedName>
    <definedName name="fssdf" hidden="1">{#N/A,#N/A,FALSE,"SumD";#N/A,#N/A,FALSE,"ElecD";#N/A,#N/A,FALSE,"MechD";#N/A,#N/A,FALSE,"GeotD";#N/A,#N/A,FALSE,"PrcsD";#N/A,#N/A,FALSE,"TunnD";#N/A,#N/A,FALSE,"CivlD";#N/A,#N/A,FALSE,"NtwkD";#N/A,#N/A,FALSE,"EstgD";#N/A,#N/A,FALSE,"PEngD"}</definedName>
    <definedName name="ft" hidden="1">{#N/A,#N/A,TRUE,"INGENIERIA";#N/A,#N/A,TRUE,"COMPRAS";#N/A,#N/A,TRUE,"DIRECCION";#N/A,#N/A,TRUE,"RESUMEN"}</definedName>
    <definedName name="FVDV" hidden="1">[44]Quantity!#REF!</definedName>
    <definedName name="fvgh" hidden="1">{#N/A,#N/A,TRUE,"INGENIERIA";#N/A,#N/A,TRUE,"COMPRAS";#N/A,#N/A,TRUE,"DIRECCION";#N/A,#N/A,TRUE,"RESUMEN"}</definedName>
    <definedName name="fvghh" hidden="1">{#N/A,#N/A,TRUE,"1842CWN0"}</definedName>
    <definedName name="fvrj" hidden="1">{#N/A,#N/A,TRUE,"1842CWN0"}</definedName>
    <definedName name="FWFESDFSDF" hidden="1">{#N/A,#N/A,TRUE,"Est. de Fact.";#N/A,#N/A,TRUE,"Capitulo 19";#N/A,#N/A,TRUE,"Proyecto P855"}</definedName>
    <definedName name="Gastón" hidden="1">{"CI+GG(BASE)",#N/A,FALSE,"CI+GG(BASE)";"GG",#N/A,FALSE,"CI+GG(BASE)";"CI",#N/A,FALSE,"CI+GG(BASE)"}</definedName>
    <definedName name="gbggg" hidden="1">{#N/A,#N/A,FALSE,"SumD";#N/A,#N/A,FALSE,"ElecD";#N/A,#N/A,FALSE,"MechD";#N/A,#N/A,FALSE,"GeotD";#N/A,#N/A,FALSE,"PrcsD";#N/A,#N/A,FALSE,"TunnD";#N/A,#N/A,FALSE,"CivlD";#N/A,#N/A,FALSE,"NtwkD";#N/A,#N/A,FALSE,"EstgD";#N/A,#N/A,FALSE,"PEngD"}</definedName>
    <definedName name="gente" hidden="1">{"FlujoGastos",#N/A,FALSE,"Base";"FlujoGastos",#N/A,FALSE,"Buzón Tren";"FlujoGastos",#N/A,FALSE,"Buzón Camión";"FlujoGastos",#N/A,FALSE,"LHD Camión";"FlujoGastos",#N/A,FALSE,"Cámara Camión"}</definedName>
    <definedName name="gentio"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gerente" hidden="1">{"desarrollo",#N/A,FALSE,"Cámara Camión";"resumen",#N/A,FALSE,"Cámara Camión";"eqprod",#N/A,FALSE,"Cámara Camión"}</definedName>
    <definedName name="gfd" hidden="1">#REF!</definedName>
    <definedName name="gfdgfdg" hidden="1">{#N/A,#N/A,FALSE,"SumD";#N/A,#N/A,FALSE,"ElecD";#N/A,#N/A,FALSE,"MechD";#N/A,#N/A,FALSE,"GeotD";#N/A,#N/A,FALSE,"PrcsD";#N/A,#N/A,FALSE,"TunnD";#N/A,#N/A,FALSE,"CivlD";#N/A,#N/A,FALSE,"NtwkD";#N/A,#N/A,FALSE,"EstgD";#N/A,#N/A,FALSE,"PEngD"}</definedName>
    <definedName name="gfgfgfgfg" hidden="1">{#N/A,#N/A,FALSE,"SumD";#N/A,#N/A,FALSE,"ElecD";#N/A,#N/A,FALSE,"MechD";#N/A,#N/A,FALSE,"GeotD";#N/A,#N/A,FALSE,"PrcsD";#N/A,#N/A,FALSE,"TunnD";#N/A,#N/A,FALSE,"CivlD";#N/A,#N/A,FALSE,"NtwkD";#N/A,#N/A,FALSE,"EstgD";#N/A,#N/A,FALSE,"PEngD"}</definedName>
    <definedName name="gfgfgfgss" hidden="1">{#N/A,#N/A,FALSE,"SumG";#N/A,#N/A,FALSE,"ElecG";#N/A,#N/A,FALSE,"MechG";#N/A,#N/A,FALSE,"GeotG";#N/A,#N/A,FALSE,"PrcsG";#N/A,#N/A,FALSE,"TunnG";#N/A,#N/A,FALSE,"CivlG";#N/A,#N/A,FALSE,"NtwkG";#N/A,#N/A,FALSE,"EstgG";#N/A,#N/A,FALSE,"PEngG"}</definedName>
    <definedName name="gfjhfdgj" hidden="1">{#N/A,#N/A,TRUE,"1842CWN0"}</definedName>
    <definedName name="gg" hidden="1">{#N/A,#N/A,FALSE,"SumG";#N/A,#N/A,FALSE,"ElecG";#N/A,#N/A,FALSE,"MechG";#N/A,#N/A,FALSE,"GeotG";#N/A,#N/A,FALSE,"PrcsG";#N/A,#N/A,FALSE,"TunnG";#N/A,#N/A,FALSE,"CivlG";#N/A,#N/A,FALSE,"NtwkG";#N/A,#N/A,FALSE,"EstgG";#N/A,#N/A,FALSE,"PEngG"}</definedName>
    <definedName name="gggg" hidden="1">{#N/A,#N/A,FALSE,"SumD";#N/A,#N/A,FALSE,"ElecD";#N/A,#N/A,FALSE,"MechD";#N/A,#N/A,FALSE,"GeotD";#N/A,#N/A,FALSE,"PrcsD";#N/A,#N/A,FALSE,"TunnD";#N/A,#N/A,FALSE,"CivlD";#N/A,#N/A,FALSE,"NtwkD";#N/A,#N/A,FALSE,"EstgD";#N/A,#N/A,FALSE,"PEngD"}</definedName>
    <definedName name="GGGGG" hidden="1">#REF!</definedName>
    <definedName name="gggggg" hidden="1">{#N/A,#N/A,FALSE,"Total_OC015";#N/A,#N/A,FALSE,"ADMIN";#N/A,#N/A,FALSE,"PROCES";#N/A,#N/A,FALSE,"mecan";#N/A,#N/A,FALSE,"civil";#N/A,#N/A,FALSE,"CAÑER";#N/A,#N/A,FALSE,"ELEC";#N/A,#N/A,FALSE,"INSTR"}</definedName>
    <definedName name="ggggggg" hidden="1">{#N/A,#N/A,FALSE,"SumD";#N/A,#N/A,FALSE,"ElecD";#N/A,#N/A,FALSE,"MechD";#N/A,#N/A,FALSE,"GeotD";#N/A,#N/A,FALSE,"PrcsD";#N/A,#N/A,FALSE,"TunnD";#N/A,#N/A,FALSE,"CivlD";#N/A,#N/A,FALSE,"NtwkD";#N/A,#N/A,FALSE,"EstgD";#N/A,#N/A,FALSE,"PEngD"}</definedName>
    <definedName name="ggh"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gguu" hidden="1">{#N/A,#N/A,TRUE,"1842CWN0"}</definedName>
    <definedName name="gh" hidden="1">#REF!</definedName>
    <definedName name="ghdfgh" hidden="1">{#N/A,#N/A,TRUE,"INGENIERIA";#N/A,#N/A,TRUE,"COMPRAS";#N/A,#N/A,TRUE,"DIRECCION";#N/A,#N/A,TRUE,"RESUMEN"}</definedName>
    <definedName name="ghfgh" hidden="1">{#N/A,#N/A,TRUE,"INGENIERIA";#N/A,#N/A,TRUE,"COMPRAS";#N/A,#N/A,TRUE,"DIRECCION";#N/A,#N/A,TRUE,"RESUMEN"}</definedName>
    <definedName name="ghggg" hidden="1">{#N/A,#N/A,FALSE,"SumG";#N/A,#N/A,FALSE,"ElecG";#N/A,#N/A,FALSE,"MechG";#N/A,#N/A,FALSE,"GeotG";#N/A,#N/A,FALSE,"PrcsG";#N/A,#N/A,FALSE,"TunnG";#N/A,#N/A,FALSE,"CivlG";#N/A,#N/A,FALSE,"NtwkG";#N/A,#N/A,FALSE,"EstgG";#N/A,#N/A,FALSE,"PEngG"}</definedName>
    <definedName name="ghjtfj"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gifbfbv" hidden="1">{#N/A,#N/A,TRUE,"INGENIERIA";#N/A,#N/A,TRUE,"COMPRAS";#N/A,#N/A,TRUE,"DIRECCION";#N/A,#N/A,TRUE,"RESUMEN"}</definedName>
    <definedName name="gigi" hidden="1">{#N/A,#N/A,FALSE,"summary";#N/A,#N/A,FALSE,"SumGraph"}</definedName>
    <definedName name="gjgf" hidden="1">{#N/A,#N/A,TRUE,"INGENIERIA";#N/A,#N/A,TRUE,"COMPRAS";#N/A,#N/A,TRUE,"DIRECCION";#N/A,#N/A,TRUE,"RESUMEN"}</definedName>
    <definedName name="gjhgfj" hidden="1">{#N/A,#N/A,TRUE,"1842CWN0"}</definedName>
    <definedName name="gjjkk" hidden="1">{#N/A,#N/A,TRUE,"1842CWN0"}</definedName>
    <definedName name="GJLHÑÑGHK" hidden="1">{#N/A,#N/A,FALSE,"masez (10)";#N/A,#N/A,FALSE,"masez (7)";#N/A,#N/A,FALSE,"masez (6)";#N/A,#N/A,FALSE,"masez (5)";#N/A,#N/A,FALSE,"masez (4)";#N/A,#N/A,FALSE,"masez (3)";#N/A,#N/A,FALSE,"masez (2)";#N/A,#N/A,FALSE,"GME";#N/A,#N/A,FALSE,"masez"}</definedName>
    <definedName name="gmd" hidden="1">{#N/A,#N/A,FALSE,"Matrix";#N/A,#N/A,FALSE,"Executive";#N/A,#N/A,FALSE,"Summary"}</definedName>
    <definedName name="gmo" hidden="1">{#N/A,#N/A,FALSE,"SumD";#N/A,#N/A,FALSE,"ElecD";#N/A,#N/A,FALSE,"MechD";#N/A,#N/A,FALSE,"GeotD";#N/A,#N/A,FALSE,"PrcsD";#N/A,#N/A,FALSE,"TunnD";#N/A,#N/A,FALSE,"CivlD";#N/A,#N/A,FALSE,"NtwkD";#N/A,#N/A,FALSE,"EstgD";#N/A,#N/A,FALSE,"PEngD"}</definedName>
    <definedName name="gpx" hidden="1">{#N/A,#N/A,TRUE,"INGENIERIA";#N/A,#N/A,TRUE,"COMPRAS";#N/A,#N/A,TRUE,"DIRECCION";#N/A,#N/A,TRUE,"RESUMEN"}</definedName>
    <definedName name="GRA." hidden="1">{"CI+GG(BASE)",#N/A,FALSE,"CI+GG(BASE)";"GG",#N/A,FALSE,"CI+GG(BASE)";"CI",#N/A,FALSE,"CI+GG(BASE)"}</definedName>
    <definedName name="graf" hidden="1">'[45]LIMA-CANTA'!#REF!</definedName>
    <definedName name="Graf." hidden="1">{"MO(BASE)",#N/A,FALSE,"MO(BASE)";"MO(BASE)1",#N/A,FALSE,"MO(BASE)";"MO(BASE)2",#N/A,FALSE,"MO(BASE)"}</definedName>
    <definedName name="graph0" hidden="1">'[45]LIMA-CANTA'!#REF!</definedName>
    <definedName name="Graph1" hidden="1">'[45]LIMA-CANTA'!#REF!</definedName>
    <definedName name="grege" hidden="1">{#N/A,#N/A,FALSE,"Total_OC015";#N/A,#N/A,FALSE,"ADMIN";#N/A,#N/A,FALSE,"PROCES";#N/A,#N/A,FALSE,"mecan";#N/A,#N/A,FALSE,"civil";#N/A,#N/A,FALSE,"CAÑER";#N/A,#N/A,FALSE,"ELEC";#N/A,#N/A,FALSE,"INSTR"}</definedName>
    <definedName name="gsdfg"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gtfd" hidden="1">{#N/A,#N/A,TRUE,"1842CWN0"}</definedName>
    <definedName name="gtgtgt" hidden="1">{#N/A,#N/A,TRUE,"Est. de Fact.";#N/A,#N/A,TRUE,"Capitulo 19";#N/A,#N/A,TRUE,"Proyecto P855"}</definedName>
    <definedName name="gwag" hidden="1">{#N/A,#N/A,FALSE,"SumG";#N/A,#N/A,FALSE,"ElecG";#N/A,#N/A,FALSE,"MechG";#N/A,#N/A,FALSE,"GeotG";#N/A,#N/A,FALSE,"PrcsG";#N/A,#N/A,FALSE,"TunnG";#N/A,#N/A,FALSE,"CivlG";#N/A,#N/A,FALSE,"NtwkG";#N/A,#N/A,FALSE,"EstgG";#N/A,#N/A,FALSE,"PEngG"}</definedName>
    <definedName name="h" hidden="1">'[10]LIMA-CANTA'!#REF!</definedName>
    <definedName name="hfdddslnb" hidden="1">{#N/A,#N/A,TRUE,"1842CWN0"}</definedName>
    <definedName name="hgf" hidden="1">{#N/A,#N/A,TRUE,"INGENIERIA";#N/A,#N/A,TRUE,"COMPRAS";#N/A,#N/A,TRUE,"DIRECCION";#N/A,#N/A,TRUE,"RESUMEN"}</definedName>
    <definedName name="hgfd" hidden="1">{#N/A,#N/A,TRUE,"1842CWN0"}</definedName>
    <definedName name="HGH" hidden="1">{#N/A,#N/A,FALSE,"summary";#N/A,#N/A,FALSE,"SumGraph"}</definedName>
    <definedName name="hgjkiklj" hidden="1">{#N/A,#N/A,TRUE,"1842CWN0"}</definedName>
    <definedName name="hh" hidden="1">{#N/A,#N/A,FALSE,"minas";#N/A,#N/A,FALSE,"Total_OC015";#N/A,#N/A,FALSE,"ADMIN";#N/A,#N/A,FALSE,"PROCES";#N/A,#N/A,FALSE,"civil";#N/A,#N/A,FALSE,"CAÑER";#N/A,#N/A,FALSE,"ELEC";#N/A,#N/A,FALSE,"INSTR";#N/A,#N/A,FALSE,"PDS";#N/A,#N/A,FALSE,"mecan"}</definedName>
    <definedName name="hhhh" hidden="1">{#N/A,#N/A,FALSE,"minas";#N/A,#N/A,FALSE,"Total_OC015";#N/A,#N/A,FALSE,"ADMIN";#N/A,#N/A,FALSE,"PROCES";#N/A,#N/A,FALSE,"civil";#N/A,#N/A,FALSE,"CAÑER";#N/A,#N/A,FALSE,"ELEC";#N/A,#N/A,FALSE,"INSTR";#N/A,#N/A,FALSE,"PDS";#N/A,#N/A,FALSE,"mecan"}</definedName>
    <definedName name="hhtgb" hidden="1">{#N/A,#N/A,TRUE,"INGENIERIA";#N/A,#N/A,TRUE,"COMPRAS";#N/A,#N/A,TRUE,"DIRECCION";#N/A,#N/A,TRUE,"RESUMEN"}</definedName>
    <definedName name="hjhhhkkhkhkh" hidden="1">{#N/A,#N/A,FALSE,"SumG";#N/A,#N/A,FALSE,"ElecG";#N/A,#N/A,FALSE,"MechG";#N/A,#N/A,FALSE,"GeotG";#N/A,#N/A,FALSE,"PrcsG";#N/A,#N/A,FALSE,"TunnG";#N/A,#N/A,FALSE,"CivlG";#N/A,#N/A,FALSE,"NtwkG";#N/A,#N/A,FALSE,"EstgG";#N/A,#N/A,FALSE,"PEngG"}</definedName>
    <definedName name="HJHJYUT" hidden="1">{#N/A,#N/A,TRUE,"1842CWN0"}</definedName>
    <definedName name="hjityu" hidden="1">{#N/A,#N/A,TRUE,"1842CWN0"}</definedName>
    <definedName name="hkd" hidden="1">{#N/A,#N/A,TRUE,"1842CWN0"}</definedName>
    <definedName name="hnf" hidden="1">{#N/A,#N/A,TRUE,"1842CWN0"}</definedName>
    <definedName name="hnrsd"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HOJA" hidden="1">{#N/A,#N/A,FALSE,"minas";#N/A,#N/A,FALSE,"Total_OC015";#N/A,#N/A,FALSE,"ADMIN";#N/A,#N/A,FALSE,"PROCES";#N/A,#N/A,FALSE,"civil";#N/A,#N/A,FALSE,"CAÑER";#N/A,#N/A,FALSE,"ELEC";#N/A,#N/A,FALSE,"INSTR";#N/A,#N/A,FALSE,"PDS";#N/A,#N/A,FALSE,"mecan"}</definedName>
    <definedName name="horizon"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horozon" hidden="1">{"desarrollo",#N/A,FALSE,"LHD Camión";"eqdllo",#N/A,FALSE,"LHD Camión";"eqprod",#N/A,FALSE,"LHD Camión";"Resumen",#N/A,FALSE,"LHD Camión"}</definedName>
    <definedName name="HTML_CodePage" hidden="1">1252</definedName>
    <definedName name="HTML_Control" hidden="1">{"'Appendix 3 Currency'!$A$1:$U$96"}</definedName>
    <definedName name="HTML_Description" hidden="1">""</definedName>
    <definedName name="HTML_Email" hidden="1">""</definedName>
    <definedName name="HTML_Header" hidden="1">"Appendix 3 Currency"</definedName>
    <definedName name="HTML_LastUpdate" hidden="1">"2/2/99"</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"Q:\zteve\html\Files\cashflow.htm"</definedName>
    <definedName name="HTML_Title" hidden="1">"Cash Flow Form"</definedName>
    <definedName name="hynj" hidden="1">{#N/A,#N/A,TRUE,"1842CWN0"}</definedName>
    <definedName name="iact" hidden="1">{#N/A,#N/A,TRUE,"1842CWN0"}</definedName>
    <definedName name="III" hidden="1">{#N/A,#N/A,FALSE,"summary";#N/A,#N/A,FALSE,"SumGraph"}</definedName>
    <definedName name="iiii" hidden="1">{#N/A,#N/A,FALSE,"SumD";#N/A,#N/A,FALSE,"ElecD";#N/A,#N/A,FALSE,"MechD";#N/A,#N/A,FALSE,"GeotD";#N/A,#N/A,FALSE,"PrcsD";#N/A,#N/A,FALSE,"TunnD";#N/A,#N/A,FALSE,"CivlD";#N/A,#N/A,FALSE,"NtwkD";#N/A,#N/A,FALSE,"EstgD";#N/A,#N/A,FALSE,"PEngD"}</definedName>
    <definedName name="iikl" hidden="1">{#N/A,#N/A,FALSE,"SumD";#N/A,#N/A,FALSE,"ElecD";#N/A,#N/A,FALSE,"MechD";#N/A,#N/A,FALSE,"GeotD";#N/A,#N/A,FALSE,"PrcsD";#N/A,#N/A,FALSE,"TunnD";#N/A,#N/A,FALSE,"CivlD";#N/A,#N/A,FALSE,"NtwkD";#N/A,#N/A,FALSE,"EstgD";#N/A,#N/A,FALSE,"PEngD"}</definedName>
    <definedName name="ijfd" hidden="1">{#N/A,#N/A,TRUE,"INGENIERIA";#N/A,#N/A,TRUE,"COMPRAS";#N/A,#N/A,TRUE,"DIRECCION";#N/A,#N/A,TRUE,"RESUMEN"}</definedName>
    <definedName name="ijjbg" hidden="1">{#N/A,#N/A,TRUE,"1842CWN0"}</definedName>
    <definedName name="ikkkk" hidden="1">{#N/A,#N/A,FALSE,"SumD";#N/A,#N/A,FALSE,"ElecD";#N/A,#N/A,FALSE,"MechD";#N/A,#N/A,FALSE,"GeotD";#N/A,#N/A,FALSE,"PrcsD";#N/A,#N/A,FALSE,"TunnD";#N/A,#N/A,FALSE,"CivlD";#N/A,#N/A,FALSE,"NtwkD";#N/A,#N/A,FALSE,"EstgD";#N/A,#N/A,FALSE,"PEngD"}</definedName>
    <definedName name="ikkkkk" hidden="1">{#N/A,#N/A,FALSE,"SumD";#N/A,#N/A,FALSE,"ElecD";#N/A,#N/A,FALSE,"MechD";#N/A,#N/A,FALSE,"GeotD";#N/A,#N/A,FALSE,"PrcsD";#N/A,#N/A,FALSE,"TunnD";#N/A,#N/A,FALSE,"CivlD";#N/A,#N/A,FALSE,"NtwkD";#N/A,#N/A,FALSE,"EstgD";#N/A,#N/A,FALSE,"PEngD"}</definedName>
    <definedName name="IKLIULIU"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iklo" hidden="1">{#N/A,#N/A,FALSE,"SumD";#N/A,#N/A,FALSE,"ElecD";#N/A,#N/A,FALSE,"MechD";#N/A,#N/A,FALSE,"GeotD";#N/A,#N/A,FALSE,"PrcsD";#N/A,#N/A,FALSE,"TunnD";#N/A,#N/A,FALSE,"CivlD";#N/A,#N/A,FALSE,"NtwkD";#N/A,#N/A,FALSE,"EstgD";#N/A,#N/A,FALSE,"PEngD"}</definedName>
    <definedName name="ilhgbfh" hidden="1">{#N/A,#N/A,TRUE,"1842CWN0"}</definedName>
    <definedName name="imgt" hidden="1">{#N/A,#N/A,TRUE,"INGENIERIA";#N/A,#N/A,TRUE,"COMPRAS";#N/A,#N/A,TRUE,"DIRECCION";#N/A,#N/A,TRUE,"RESUMEN"}</definedName>
    <definedName name="inc" hidden="1">{"CI+GG(BASE)",#N/A,FALSE,"CI+GG(BASE)";"GG",#N/A,FALSE,"CI+GG(BASE)";"CI",#N/A,FALSE,"CI+GG(BASE)"}</definedName>
    <definedName name="Ing" hidden="1">{#N/A,#N/A,FALSE,"Total_OC015";#N/A,#N/A,FALSE,"ADMIN";#N/A,#N/A,FALSE,"PROCES";#N/A,#N/A,FALSE,"mecan";#N/A,#N/A,FALSE,"civil";#N/A,#N/A,FALSE,"CAÑER";#N/A,#N/A,FALSE,"ELEC";#N/A,#N/A,FALSE,"INSTR"}</definedName>
    <definedName name="Inte" hidden="1">{#N/A,#N/A,FALSE,"SumG";#N/A,#N/A,FALSE,"ElecG";#N/A,#N/A,FALSE,"MechG";#N/A,#N/A,FALSE,"GeotG";#N/A,#N/A,FALSE,"PrcsG";#N/A,#N/A,FALSE,"TunnG";#N/A,#N/A,FALSE,"CivlG";#N/A,#N/A,FALSE,"NtwkG";#N/A,#N/A,FALSE,"EstgG";#N/A,#N/A,FALSE,"PEngG"}</definedName>
    <definedName name="INTERES" hidden="1">'[17]F-05'!#REF!</definedName>
    <definedName name="Intereses" hidden="1">{#N/A,#N/A,FALSE,"SumD";#N/A,#N/A,FALSE,"ElecD";#N/A,#N/A,FALSE,"MechD";#N/A,#N/A,FALSE,"GeotD";#N/A,#N/A,FALSE,"PrcsD";#N/A,#N/A,FALSE,"TunnD";#N/A,#N/A,FALSE,"CivlD";#N/A,#N/A,FALSE,"NtwkD";#N/A,#N/A,FALSE,"EstgD";#N/A,#N/A,FALSE,"PEngD"}</definedName>
    <definedName name="ioioioi" hidden="1">{#N/A,#N/A,TRUE,"Est. de Fact.";#N/A,#N/A,TRUE,"Capitulo 19";#N/A,#N/A,TRUE,"Proyecto P855"}</definedName>
    <definedName name="IOIUOUI" hidden="1">{#N/A,#N/A,TRUE,"INGENIERIA";#N/A,#N/A,TRUE,"COMPRAS";#N/A,#N/A,TRUE,"DIRECCION";#N/A,#N/A,TRUE,"RESUMEN"}</definedName>
    <definedName name="iooll" hidden="1">{#N/A,#N/A,TRUE,"INGENIERIA";#N/A,#N/A,TRUE,"COMPRAS";#N/A,#N/A,TRUE,"DIRECCION";#N/A,#N/A,TRUE,"RESUMEN"}</definedName>
    <definedName name="itruoyojmc" hidden="1">{#N/A,#N/A,FALSE,"SumD";#N/A,#N/A,FALSE,"ElecD";#N/A,#N/A,FALSE,"MechD";#N/A,#N/A,FALSE,"GeotD";#N/A,#N/A,FALSE,"PrcsD";#N/A,#N/A,FALSE,"TunnD";#N/A,#N/A,FALSE,"CivlD";#N/A,#N/A,FALSE,"NtwkD";#N/A,#N/A,FALSE,"EstgD";#N/A,#N/A,FALSE,"PEngD"}</definedName>
    <definedName name="J" hidden="1">{#N/A,#N/A,FALSE,"SumD";#N/A,#N/A,FALSE,"ElecD";#N/A,#N/A,FALSE,"MechD";#N/A,#N/A,FALSE,"GeotD";#N/A,#N/A,FALSE,"PrcsD";#N/A,#N/A,FALSE,"TunnD";#N/A,#N/A,FALSE,"CivlD";#N/A,#N/A,FALSE,"NtwkD";#N/A,#N/A,FALSE,"EstgD";#N/A,#N/A,FALSE,"PEngD"}</definedName>
    <definedName name="jdhsdva"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jfyu"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jgfde" hidden="1">{#N/A,#N/A,TRUE,"INGENIERIA";#N/A,#N/A,TRUE,"COMPRAS";#N/A,#N/A,TRUE,"DIRECCION";#N/A,#N/A,TRUE,"RESUMEN"}</definedName>
    <definedName name="jh" hidden="1">{#N/A,#N/A,FALSE,"SumG";#N/A,#N/A,FALSE,"ElecG";#N/A,#N/A,FALSE,"MechG";#N/A,#N/A,FALSE,"GeotG";#N/A,#N/A,FALSE,"PrcsG";#N/A,#N/A,FALSE,"TunnG";#N/A,#N/A,FALSE,"CivlG";#N/A,#N/A,FALSE,"NtwkG";#N/A,#N/A,FALSE,"EstgG";#N/A,#N/A,FALSE,"PEngG"}</definedName>
    <definedName name="jhg" hidden="1">{#N/A,#N/A,TRUE,"1842CWN0"}</definedName>
    <definedName name="jj" hidden="1">{#N/A,#N/A,FALSE,"Total_OC015";#N/A,#N/A,FALSE,"ADMIN";#N/A,#N/A,FALSE,"PROCES";#N/A,#N/A,FALSE,"mecan";#N/A,#N/A,FALSE,"civil";#N/A,#N/A,FALSE,"CAÑER";#N/A,#N/A,FALSE,"ELEC";#N/A,#N/A,FALSE,"INSTR"}</definedName>
    <definedName name="jjj" hidden="1">{#N/A,#N/A,FALSE,"Total_OC015";#N/A,#N/A,FALSE,"ADMIN";#N/A,#N/A,FALSE,"PROCES";#N/A,#N/A,FALSE,"mecan";#N/A,#N/A,FALSE,"civil";#N/A,#N/A,FALSE,"CAÑER";#N/A,#N/A,FALSE,"ELEC";#N/A,#N/A,FALSE,"INSTR"}</definedName>
    <definedName name="jjjjj" hidden="1">{#N/A,#N/A,FALSE,"SumG";#N/A,#N/A,FALSE,"ElecG";#N/A,#N/A,FALSE,"MechG";#N/A,#N/A,FALSE,"GeotG";#N/A,#N/A,FALSE,"PrcsG";#N/A,#N/A,FALSE,"TunnG";#N/A,#N/A,FALSE,"CivlG";#N/A,#N/A,FALSE,"NtwkG";#N/A,#N/A,FALSE,"EstgG";#N/A,#N/A,FALSE,"PEngG"}</definedName>
    <definedName name="jjjjjjj" hidden="1">{#N/A,#N/A,FALSE,"SumG";#N/A,#N/A,FALSE,"ElecG";#N/A,#N/A,FALSE,"MechG";#N/A,#N/A,FALSE,"GeotG";#N/A,#N/A,FALSE,"PrcsG";#N/A,#N/A,FALSE,"TunnG";#N/A,#N/A,FALSE,"CivlG";#N/A,#N/A,FALSE,"NtwkG";#N/A,#N/A,FALSE,"EstgG";#N/A,#N/A,FALSE,"PEngG"}</definedName>
    <definedName name="jjjjuu" hidden="1">{#N/A,#N/A,FALSE,"SumG";#N/A,#N/A,FALSE,"ElecG";#N/A,#N/A,FALSE,"MechG";#N/A,#N/A,FALSE,"GeotG";#N/A,#N/A,FALSE,"PrcsG";#N/A,#N/A,FALSE,"TunnG";#N/A,#N/A,FALSE,"CivlG";#N/A,#N/A,FALSE,"NtwkG";#N/A,#N/A,FALSE,"EstgG";#N/A,#N/A,FALSE,"PEngG"}</definedName>
    <definedName name="JK" hidden="1">{#N/A,#N/A,FALSE,"SumG";#N/A,#N/A,FALSE,"ElecG";#N/A,#N/A,FALSE,"MechG";#N/A,#N/A,FALSE,"GeotG";#N/A,#N/A,FALSE,"PrcsG";#N/A,#N/A,FALSE,"TunnG";#N/A,#N/A,FALSE,"CivlG";#N/A,#N/A,FALSE,"NtwkG";#N/A,#N/A,FALSE,"EstgG";#N/A,#N/A,FALSE,"PEngG"}</definedName>
    <definedName name="Jose" hidden="1">#REF!</definedName>
    <definedName name="José" hidden="1">#REF!</definedName>
    <definedName name="JOSIANNE" hidden="1">{#N/A,#N/A,FALSE,"TEC-01";#N/A,#N/A,FALSE,"TEC - 02";#N/A,#N/A,FALSE,"TEC - 03";#N/A,#N/A,FALSE,"TEC - 04";#N/A,#N/A,FALSE,"TEC-07";#N/A,#N/A,FALSE,"TEC-08";#N/A,#N/A,FALSE,"TEC - 09A";#N/A,#N/A,FALSE,"TEC - 09B";#N/A,#N/A,FALSE,"TEC - 09C";#N/A,#N/A,FALSE,"TEC - 10";#N/A,#N/A,FALSE,"TEC-11"}</definedName>
    <definedName name="JUAN" hidden="1">'[46]F-05'!#REF!</definedName>
    <definedName name="JUPOX" hidden="1">{#N/A,#N/A,FALSE,"masez (10)";#N/A,#N/A,FALSE,"masez (7)";#N/A,#N/A,FALSE,"masez (6)";#N/A,#N/A,FALSE,"masez (5)";#N/A,#N/A,FALSE,"masez (4)";#N/A,#N/A,FALSE,"masez (3)";#N/A,#N/A,FALSE,"masez (2)";#N/A,#N/A,FALSE,"GME";#N/A,#N/A,FALSE,"masez"}</definedName>
    <definedName name="K" hidden="1">{#N/A,#N/A,FALSE,"SumD";#N/A,#N/A,FALSE,"ElecD";#N/A,#N/A,FALSE,"MechD";#N/A,#N/A,FALSE,"GeotD";#N/A,#N/A,FALSE,"PrcsD";#N/A,#N/A,FALSE,"TunnD";#N/A,#N/A,FALSE,"CivlD";#N/A,#N/A,FALSE,"NtwkD";#N/A,#N/A,FALSE,"EstgD";#N/A,#N/A,FALSE,"PEngD"}</definedName>
    <definedName name="kdbdif" hidden="1">{#N/A,#N/A,TRUE,"1842CWN0"}</definedName>
    <definedName name="kdjdbv" hidden="1">{#N/A,#N/A,TRUE,"1842CWN0"}</definedName>
    <definedName name="kdjks"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KEY" hidden="1">#REF!</definedName>
    <definedName name="keyyy" hidden="1">[43]Quantity!#REF!</definedName>
    <definedName name="kfkdk" hidden="1">[41]Quantity!#REF!</definedName>
    <definedName name="khgfd" hidden="1">{#N/A,#N/A,TRUE,"INGENIERIA";#N/A,#N/A,TRUE,"COMPRAS";#N/A,#N/A,TRUE,"DIRECCION";#N/A,#N/A,TRUE,"RESUMEN"}</definedName>
    <definedName name="kj" hidden="1">'[5]F-05'!#REF!</definedName>
    <definedName name="kjhkj" hidden="1">{#N/A,#N/A,FALSE,"SumG";#N/A,#N/A,FALSE,"ElecG";#N/A,#N/A,FALSE,"MechG";#N/A,#N/A,FALSE,"GeotG";#N/A,#N/A,FALSE,"PrcsG";#N/A,#N/A,FALSE,"TunnG";#N/A,#N/A,FALSE,"CivlG";#N/A,#N/A,FALSE,"NtwkG";#N/A,#N/A,FALSE,"EstgG";#N/A,#N/A,FALSE,"PEngG"}</definedName>
    <definedName name="kjp" hidden="1">'[38]F-05'!#REF!</definedName>
    <definedName name="kjshgsv" hidden="1">{#N/A,#N/A,TRUE,"INGENIERIA";#N/A,#N/A,TRUE,"COMPRAS";#N/A,#N/A,TRUE,"DIRECCION";#N/A,#N/A,TRUE,"RESUMEN"}</definedName>
    <definedName name="kk" hidden="1">{#N/A,#N/A,FALSE,"SumD";#N/A,#N/A,FALSE,"ElecD";#N/A,#N/A,FALSE,"MechD";#N/A,#N/A,FALSE,"GeotD";#N/A,#N/A,FALSE,"PrcsD";#N/A,#N/A,FALSE,"TunnD";#N/A,#N/A,FALSE,"CivlD";#N/A,#N/A,FALSE,"NtwkD";#N/A,#N/A,FALSE,"EstgD";#N/A,#N/A,FALSE,"PEngD"}</definedName>
    <definedName name="kkk" hidden="1">{#N/A,#N/A,FALSE,"SumG";#N/A,#N/A,FALSE,"ElecG";#N/A,#N/A,FALSE,"MechG";#N/A,#N/A,FALSE,"GeotG";#N/A,#N/A,FALSE,"PrcsG";#N/A,#N/A,FALSE,"TunnG";#N/A,#N/A,FALSE,"CivlG";#N/A,#N/A,FALSE,"NtwkG";#N/A,#N/A,FALSE,"EstgG";#N/A,#N/A,FALSE,"PEngG"}</definedName>
    <definedName name="kkkk" hidden="1">{#N/A,#N/A,FALSE,"WBS 1.06";#N/A,#N/A,FALSE,"WBS 1.14";#N/A,#N/A,FALSE,"WBS 1.17";#N/A,#N/A,FALSE,"WBS 1.18"}</definedName>
    <definedName name="klfjdh" hidden="1">{#N/A,#N/A,TRUE,"1842CWN0"}</definedName>
    <definedName name="klh" hidden="1">{#N/A,#N/A,TRUE,"INGENIERIA";#N/A,#N/A,TRUE,"COMPRAS";#N/A,#N/A,TRUE,"DIRECCION";#N/A,#N/A,TRUE,"RESUMEN"}</definedName>
    <definedName name="klsjshn"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kshsv" hidden="1">{#N/A,#N/A,TRUE,"1842CWN0"}</definedName>
    <definedName name="LAP" hidden="1">{#N/A,#N/A,FALSE,"SumD";#N/A,#N/A,FALSE,"ElecD";#N/A,#N/A,FALSE,"MechD";#N/A,#N/A,FALSE,"GeotD";#N/A,#N/A,FALSE,"PrcsD";#N/A,#N/A,FALSE,"TunnD";#N/A,#N/A,FALSE,"CivlD";#N/A,#N/A,FALSE,"NtwkD";#N/A,#N/A,FALSE,"EstgD";#N/A,#N/A,FALSE,"PEngD"}</definedName>
    <definedName name="leb" hidden="1">{#N/A,#N/A,TRUE,"1842CWN0"}</definedName>
    <definedName name="lgioh"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limcount" hidden="1">1</definedName>
    <definedName name="Lista_Insumos">[40]Insumos!$B$8:$G$222</definedName>
    <definedName name="Listado_SP">'[40]Listado SubPartidas'!$A$87:$K$207</definedName>
    <definedName name="lk" hidden="1">'[38]F-05'!#REF!</definedName>
    <definedName name="LKAMFMM" hidden="1">#REF!</definedName>
    <definedName name="LKL" hidden="1">{#N/A,#N/A,FALSE,"SumG";#N/A,#N/A,FALSE,"ElecG";#N/A,#N/A,FALSE,"MechG";#N/A,#N/A,FALSE,"GeotG";#N/A,#N/A,FALSE,"PrcsG";#N/A,#N/A,FALSE,"TunnG";#N/A,#N/A,FALSE,"CivlG";#N/A,#N/A,FALSE,"NtwkG";#N/A,#N/A,FALSE,"EstgG";#N/A,#N/A,FALSE,"PEngG"}</definedName>
    <definedName name="lksjks" hidden="1">{#N/A,#N/A,TRUE,"INGENIERIA";#N/A,#N/A,TRUE,"COMPRAS";#N/A,#N/A,TRUE,"DIRECCION";#N/A,#N/A,TRUE,"RESUMEN"}</definedName>
    <definedName name="ll" hidden="1">{#N/A,#N/A,FALSE,"SumG";#N/A,#N/A,FALSE,"ElecG";#N/A,#N/A,FALSE,"MechG";#N/A,#N/A,FALSE,"GeotG";#N/A,#N/A,FALSE,"PrcsG";#N/A,#N/A,FALSE,"TunnG";#N/A,#N/A,FALSE,"CivlG";#N/A,#N/A,FALSE,"NtwkG";#N/A,#N/A,FALSE,"EstgG";#N/A,#N/A,FALSE,"PEngG"}</definedName>
    <definedName name="llll" hidden="1">{#N/A,#N/A,FALSE,"SumG";#N/A,#N/A,FALSE,"ElecG";#N/A,#N/A,FALSE,"MechG";#N/A,#N/A,FALSE,"GeotG";#N/A,#N/A,FALSE,"PrcsG";#N/A,#N/A,FALSE,"TunnG";#N/A,#N/A,FALSE,"CivlG";#N/A,#N/A,FALSE,"NtwkG";#N/A,#N/A,FALSE,"EstgG";#N/A,#N/A,FALSE,"PEngG"}</definedName>
    <definedName name="llllkk" hidden="1">{#N/A,#N/A,FALSE,"Pricing";#N/A,#N/A,FALSE,"Summary";#N/A,#N/A,FALSE,"CompProd";#N/A,#N/A,FALSE,"CompJobhrs";#N/A,#N/A,FALSE,"Escalation";#N/A,#N/A,FALSE,"Contingency";#N/A,#N/A,FALSE,"GM";#N/A,#N/A,FALSE,"CompWage";#N/A,#N/A,FALSE,"costSum"}</definedName>
    <definedName name="lllll" hidden="1">{#N/A,#N/A,FALSE,"Pricing";#N/A,#N/A,FALSE,"Summary";#N/A,#N/A,FALSE,"CompProd";#N/A,#N/A,FALSE,"CompJobhrs";#N/A,#N/A,FALSE,"Escalation";#N/A,#N/A,FALSE,"Contingency";#N/A,#N/A,FALSE,"GM";#N/A,#N/A,FALSE,"CompWage";#N/A,#N/A,FALSE,"costSum"}</definedName>
    <definedName name="lllmgf" hidden="1">{#N/A,#N/A,TRUE,"INGENIERIA";#N/A,#N/A,TRUE,"COMPRAS";#N/A,#N/A,TRUE,"DIRECCION";#N/A,#N/A,TRUE,"RESUMEN"}</definedName>
    <definedName name="lmn" hidden="1">{#N/A,#N/A,TRUE,"INGENIERIA";#N/A,#N/A,TRUE,"COMPRAS";#N/A,#N/A,TRUE,"DIRECCION";#N/A,#N/A,TRUE,"RESUMEN"}</definedName>
    <definedName name="loik" hidden="1">{#N/A,#N/A,FALSE,"SumD";#N/A,#N/A,FALSE,"ElecD";#N/A,#N/A,FALSE,"MechD";#N/A,#N/A,FALSE,"GeotD";#N/A,#N/A,FALSE,"PrcsD";#N/A,#N/A,FALSE,"TunnD";#N/A,#N/A,FALSE,"CivlD";#N/A,#N/A,FALSE,"NtwkD";#N/A,#N/A,FALSE,"EstgD";#N/A,#N/A,FALSE,"PEngD"}</definedName>
    <definedName name="lots" hidden="1">{#N/A,#N/A,FALSE,"Total_OC015";#N/A,#N/A,FALSE,"ADMIN";#N/A,#N/A,FALSE,"PROCES";#N/A,#N/A,FALSE,"mecan";#N/A,#N/A,FALSE,"civil";#N/A,#N/A,FALSE,"CAÑER";#N/A,#N/A,FALSE,"ELEC";#N/A,#N/A,FALSE,"INSTR"}</definedName>
    <definedName name="lpm" hidden="1">#REF!</definedName>
    <definedName name="LRP" hidden="1">{"CONCABL1.1",#N/A,FALSE,"1.1.1a1.1.3 ACSR";"AISL1.2",#N/A,FALSE,"1.1.1a1.1.3 ACSR";"torr1.1.3",#N/A,FALSE,"1.1.1a1.1.3 ACSR";"cm1.2",#N/A,FALSE,"1.2 ACSR";"cm2.2",#N/A,FALSE,"1.2 ACSR";#N/A,#N/A,FALSE,"1.3 ACSR";#N/A,#N/A,FALSE,"2.1.1A2.1.3 ACAR";"ac2.1",#N/A,FALSE,"1.2 ACAR";"ac2.2",#N/A,FALSE,"1.2 ACAR";#N/A,#N/A,FALSE,"2.3 ACAR"}</definedName>
    <definedName name="lsb" hidden="1">{#N/A,#N/A,TRUE,"1842CWN0"}</definedName>
    <definedName name="lsksk" hidden="1">{#N/A,#N/A,TRUE,"1842CWN0"}</definedName>
    <definedName name="lvc" hidden="1">{#N/A,#N/A,TRUE,"1842CWN0"}</definedName>
    <definedName name="Marzo04" hidden="1">{#N/A,#N/A,FALSE,"SumD";#N/A,#N/A,FALSE,"ElecD";#N/A,#N/A,FALSE,"MechD";#N/A,#N/A,FALSE,"GeotD";#N/A,#N/A,FALSE,"PrcsD";#N/A,#N/A,FALSE,"TunnD";#N/A,#N/A,FALSE,"CivlD";#N/A,#N/A,FALSE,"NtwkD";#N/A,#N/A,FALSE,"EstgD";#N/A,#N/A,FALSE,"PEngD"}</definedName>
    <definedName name="mj" hidden="1">{#N/A,#N/A,TRUE,"1842CWN0"}</definedName>
    <definedName name="mjnhgb" hidden="1">{#N/A,#N/A,FALSE,"Pricing";#N/A,#N/A,FALSE,"Summary";#N/A,#N/A,FALSE,"CompProd";#N/A,#N/A,FALSE,"CompJobhrs";#N/A,#N/A,FALSE,"Escalation";#N/A,#N/A,FALSE,"Contingency";#N/A,#N/A,FALSE,"GM";#N/A,#N/A,FALSE,"CompWage";#N/A,#N/A,FALSE,"costSum"}</definedName>
    <definedName name="mm"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mmghg" hidden="1">{#N/A,#N/A,FALSE,"SumD";#N/A,#N/A,FALSE,"ElecD";#N/A,#N/A,FALSE,"MechD";#N/A,#N/A,FALSE,"GeotD";#N/A,#N/A,FALSE,"PrcsD";#N/A,#N/A,FALSE,"TunnD";#N/A,#N/A,FALSE,"CivlD";#N/A,#N/A,FALSE,"NtwkD";#N/A,#N/A,FALSE,"EstgD";#N/A,#N/A,FALSE,"PEngD"}</definedName>
    <definedName name="mmm" hidden="1">{#N/A,#N/A,FALSE,"SumD";#N/A,#N/A,FALSE,"ElecD";#N/A,#N/A,FALSE,"MechD";#N/A,#N/A,FALSE,"GeotD";#N/A,#N/A,FALSE,"PrcsD";#N/A,#N/A,FALSE,"TunnD";#N/A,#N/A,FALSE,"CivlD";#N/A,#N/A,FALSE,"NtwkD";#N/A,#N/A,FALSE,"EstgD";#N/A,#N/A,FALSE,"PEngD"}</definedName>
    <definedName name="mmmm" hidden="1">{#N/A,#N/A,FALSE,"SumG";#N/A,#N/A,FALSE,"ElecG";#N/A,#N/A,FALSE,"MechG";#N/A,#N/A,FALSE,"GeotG";#N/A,#N/A,FALSE,"PrcsG";#N/A,#N/A,FALSE,"TunnG";#N/A,#N/A,FALSE,"CivlG";#N/A,#N/A,FALSE,"NtwkG";#N/A,#N/A,FALSE,"EstgG";#N/A,#N/A,FALSE,"PEngG"}</definedName>
    <definedName name="mmmmm" hidden="1">{#N/A,#N/A,FALSE,"SumG";#N/A,#N/A,FALSE,"ElecG";#N/A,#N/A,FALSE,"MechG";#N/A,#N/A,FALSE,"GeotG";#N/A,#N/A,FALSE,"PrcsG";#N/A,#N/A,FALSE,"TunnG";#N/A,#N/A,FALSE,"CivlG";#N/A,#N/A,FALSE,"NtwkG";#N/A,#N/A,FALSE,"EstgG";#N/A,#N/A,FALSE,"PEngG"}</definedName>
    <definedName name="mmmmmm" hidden="1">{#N/A,#N/A,FALSE,"Total_OC015";#N/A,#N/A,FALSE,"ADMIN";#N/A,#N/A,FALSE,"PROCES";#N/A,#N/A,FALSE,"mecan";#N/A,#N/A,FALSE,"civil";#N/A,#N/A,FALSE,"CAÑER";#N/A,#N/A,FALSE,"ELEC";#N/A,#N/A,FALSE,"INSTR"}</definedName>
    <definedName name="modelo" hidden="1">'[1]F-05'!#REF!</definedName>
    <definedName name="monte"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msdk" hidden="1">{#N/A,#N/A,TRUE,"1842CWN0"}</definedName>
    <definedName name="mxl"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n" hidden="1">'[2]F-05'!#REF!</definedName>
    <definedName name="ncg" hidden="1">{#N/A,#N/A,TRUE,"1842CWN0"}</definedName>
    <definedName name="nelc"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NGHNJHG" hidden="1">{#N/A,#N/A,TRUE,"INGENIERIA";#N/A,#N/A,TRUE,"COMPRAS";#N/A,#N/A,TRUE,"DIRECCION";#N/A,#N/A,TRUE,"RESUMEN"}</definedName>
    <definedName name="nmv"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nnn" hidden="1">{#N/A,#N/A,FALSE,"SumD";#N/A,#N/A,FALSE,"ElecD";#N/A,#N/A,FALSE,"MechD";#N/A,#N/A,FALSE,"GeotD";#N/A,#N/A,FALSE,"PrcsD";#N/A,#N/A,FALSE,"TunnD";#N/A,#N/A,FALSE,"CivlD";#N/A,#N/A,FALSE,"NtwkD";#N/A,#N/A,FALSE,"EstgD";#N/A,#N/A,FALSE,"PEngD"}</definedName>
    <definedName name="nnnnn" hidden="1">{#N/A,#N/A,FALSE,"SumG";#N/A,#N/A,FALSE,"ElecG";#N/A,#N/A,FALSE,"MechG";#N/A,#N/A,FALSE,"GeotG";#N/A,#N/A,FALSE,"PrcsG";#N/A,#N/A,FALSE,"TunnG";#N/A,#N/A,FALSE,"CivlG";#N/A,#N/A,FALSE,"NtwkG";#N/A,#N/A,FALSE,"EstgG";#N/A,#N/A,FALSE,"PEngG"}</definedName>
    <definedName name="nnnnnnnn" hidden="1">{#N/A,#N/A,FALSE,"SumG";#N/A,#N/A,FALSE,"ElecG";#N/A,#N/A,FALSE,"MechG";#N/A,#N/A,FALSE,"GeotG";#N/A,#N/A,FALSE,"PrcsG";#N/A,#N/A,FALSE,"TunnG";#N/A,#N/A,FALSE,"CivlG";#N/A,#N/A,FALSE,"NtwkG";#N/A,#N/A,FALSE,"EstgG";#N/A,#N/A,FALSE,"PEngG"}</definedName>
    <definedName name="NOMBRE_P">[40]Consideraciones!$D$41</definedName>
    <definedName name="nose"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nose1" hidden="1">{#N/A,#N/A,FALSE,"Matrix";#N/A,#N/A,FALSE,"Executive";#N/A,#N/A,FALSE,"Summary";#N/A,#N/A,FALSE,"Office1";#N/A,#N/A,FALSE,"Office2";#N/A,#N/A,FALSE,"Office3";#N/A,#N/A,FALSE,"Office4";#N/A,#N/A,FALSE,"Office5";#N/A,#N/A,FALSE,"Office6";#N/A,#N/A,FALSE,"Office7";#N/A,#N/A,FALSE,"Labor"}</definedName>
    <definedName name="nose2" hidden="1">{#N/A,#N/A,FALSE,"E-1";#N/A,#N/A,FALSE,"E-2";#N/A,#N/A,FALSE,"F-1";#N/A,#N/A,FALSE,"F-2";#N/A,#N/A,FALSE,"F-3";#N/A,#N/A,FALSE,"F-4";#N/A,#N/A,FALSE,"F-5";#N/A,#N/A,FALSE,"F-6";#N/A,#N/A,FALSE,"Matrix"}</definedName>
    <definedName name="nose3" hidden="1">{#N/A,#N/A,FALSE,"Matrix";#N/A,#N/A,FALSE,"Executive";#N/A,#N/A,FALSE,"Summary"}</definedName>
    <definedName name="Nuevo" hidden="1">#REF!</definedName>
    <definedName name="ññ" hidden="1">{#N/A,#N/A,FALSE,"Total_OC015";#N/A,#N/A,FALSE,"ADMIN";#N/A,#N/A,FALSE,"PROCES";#N/A,#N/A,FALSE,"mecan";#N/A,#N/A,FALSE,"civil";#N/A,#N/A,FALSE,"CAÑER";#N/A,#N/A,FALSE,"ELEC";#N/A,#N/A,FALSE,"INSTR"}</definedName>
    <definedName name="ññññ" hidden="1">{#N/A,#N/A,FALSE,"SumD";#N/A,#N/A,FALSE,"ElecD";#N/A,#N/A,FALSE,"MechD";#N/A,#N/A,FALSE,"GeotD";#N/A,#N/A,FALSE,"PrcsD";#N/A,#N/A,FALSE,"TunnD";#N/A,#N/A,FALSE,"CivlD";#N/A,#N/A,FALSE,"NtwkD";#N/A,#N/A,FALSE,"EstgD";#N/A,#N/A,FALSE,"PEngD"}</definedName>
    <definedName name="oarsee" hidden="1">[43]Quantity!#REF!</definedName>
    <definedName name="oasohsx" hidden="1">{#N/A,#N/A,TRUE,"INGENIERIA";#N/A,#N/A,TRUE,"COMPRAS";#N/A,#N/A,TRUE,"DIRECCION";#N/A,#N/A,TRUE,"RESUMEN"}</definedName>
    <definedName name="obd" hidden="1">{#N/A,#N/A,TRUE,"INGENIERIA";#N/A,#N/A,TRUE,"COMPRAS";#N/A,#N/A,TRUE,"DIRECCION";#N/A,#N/A,TRUE,"RESUMEN"}</definedName>
    <definedName name="ohb" hidden="1">{#N/A,#N/A,TRUE,"1842CWN0"}</definedName>
    <definedName name="ohcd" hidden="1">{#N/A,#N/A,TRUE,"1842CWN0"}</definedName>
    <definedName name="ojmerx"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oo" hidden="1">{#N/A,#N/A,FALSE,"Total_OC015";#N/A,#N/A,FALSE,"ADMIN";#N/A,#N/A,FALSE,"PROCES";#N/A,#N/A,FALSE,"mecan";#N/A,#N/A,FALSE,"civil";#N/A,#N/A,FALSE,"CAÑER";#N/A,#N/A,FALSE,"ELEC";#N/A,#N/A,FALSE,"INSTR"}</definedName>
    <definedName name="oooo" hidden="1">{#N/A,#N/A,FALSE,"SumG";#N/A,#N/A,FALSE,"ElecG";#N/A,#N/A,FALSE,"MechG";#N/A,#N/A,FALSE,"GeotG";#N/A,#N/A,FALSE,"PrcsG";#N/A,#N/A,FALSE,"TunnG";#N/A,#N/A,FALSE,"CivlG";#N/A,#N/A,FALSE,"NtwkG";#N/A,#N/A,FALSE,"EstgG";#N/A,#N/A,FALSE,"PEngG"}</definedName>
    <definedName name="opardo" hidden="1">{#N/A,#N/A,FALSE,"Sost-Nov"}</definedName>
    <definedName name="opopopo" hidden="1">{#N/A,#N/A,FALSE,"Total_OC015";#N/A,#N/A,FALSE,"ADMIN";#N/A,#N/A,FALSE,"PROCES";#N/A,#N/A,FALSE,"mecan";#N/A,#N/A,FALSE,"civil";#N/A,#N/A,FALSE,"CAÑER";#N/A,#N/A,FALSE,"ELEC";#N/A,#N/A,FALSE,"INSTR"}</definedName>
    <definedName name="P">[40]Insumos!$F$24</definedName>
    <definedName name="pagoxmes" hidden="1">#REF!</definedName>
    <definedName name="Pal_Workbook_GUID" hidden="1">"5W3J1NQAMT6MP4KM4KBJ3AYR"</definedName>
    <definedName name="PARSEO" hidden="1">[15]Quantity!#REF!</definedName>
    <definedName name="PARSEOut" hidden="1">[4]Quantity!#REF!</definedName>
    <definedName name="pase" hidden="1">[41]Quantity!#REF!</definedName>
    <definedName name="Permanentmaterial" hidden="1">[34]Quantity!#REF!</definedName>
    <definedName name="perso"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pmt" hidden="1">{#N/A,#N/A,TRUE,"INGENIERIA";#N/A,#N/A,TRUE,"COMPRAS";#N/A,#N/A,TRUE,"DIRECCION";#N/A,#N/A,TRUE,"RESUMEN"}</definedName>
    <definedName name="ppp" hidden="1">{#N/A,#N/A,FALSE,"SumD";#N/A,#N/A,FALSE,"ElecD";#N/A,#N/A,FALSE,"MechD";#N/A,#N/A,FALSE,"GeotD";#N/A,#N/A,FALSE,"PrcsD";#N/A,#N/A,FALSE,"TunnD";#N/A,#N/A,FALSE,"CivlD";#N/A,#N/A,FALSE,"NtwkD";#N/A,#N/A,FALSE,"EstgD";#N/A,#N/A,FALSE,"PEngD"}</definedName>
    <definedName name="Presupuesto">#REF!</definedName>
    <definedName name="ptiupouo" hidden="1">{#N/A,#N/A,FALSE,"SumD";#N/A,#N/A,FALSE,"ElecD";#N/A,#N/A,FALSE,"MechD";#N/A,#N/A,FALSE,"GeotD";#N/A,#N/A,FALSE,"PrcsD";#N/A,#N/A,FALSE,"TunnD";#N/A,#N/A,FALSE,"CivlD";#N/A,#N/A,FALSE,"NtwkD";#N/A,#N/A,FALSE,"EstgD";#N/A,#N/A,FALSE,"PEngD"}</definedName>
    <definedName name="qaz" hidden="1">{#N/A,#N/A,FALSE,"WBS 1.06";#N/A,#N/A,FALSE,"WBS 1.14";#N/A,#N/A,FALSE,"WBS 1.17";#N/A,#N/A,FALSE,"WBS 1.18"}</definedName>
    <definedName name="qpf" hidden="1">{#N/A,#N/A,TRUE,"1842CWN0"}</definedName>
    <definedName name="qqaa" hidden="1">{#N/A,#N/A,FALSE,"SumG";#N/A,#N/A,FALSE,"ElecG";#N/A,#N/A,FALSE,"MechG";#N/A,#N/A,FALSE,"GeotG";#N/A,#N/A,FALSE,"PrcsG";#N/A,#N/A,FALSE,"TunnG";#N/A,#N/A,FALSE,"CivlG";#N/A,#N/A,FALSE,"NtwkG";#N/A,#N/A,FALSE,"EstgG";#N/A,#N/A,FALSE,"PEngG"}</definedName>
    <definedName name="qqqq" hidden="1">{#N/A,#N/A,FALSE,"SumD";#N/A,#N/A,FALSE,"ElecD";#N/A,#N/A,FALSE,"MechD";#N/A,#N/A,FALSE,"GeotD";#N/A,#N/A,FALSE,"PrcsD";#N/A,#N/A,FALSE,"TunnD";#N/A,#N/A,FALSE,"CivlD";#N/A,#N/A,FALSE,"NtwkD";#N/A,#N/A,FALSE,"EstgD";#N/A,#N/A,FALSE,"PEngD"}</definedName>
    <definedName name="QWE" hidden="1">[25]Quantity!#REF!</definedName>
    <definedName name="QWEQ" hidden="1">[25]Quantity!#REF!</definedName>
    <definedName name="qwre" hidden="1">[47]Quantity!#REF!</definedName>
    <definedName name="qwsd" hidden="1">{#N/A,#N/A,FALSE,"SumG";#N/A,#N/A,FALSE,"ElecG";#N/A,#N/A,FALSE,"MechG";#N/A,#N/A,FALSE,"GeotG";#N/A,#N/A,FALSE,"PrcsG";#N/A,#N/A,FALSE,"TunnG";#N/A,#N/A,FALSE,"CivlG";#N/A,#N/A,FALSE,"NtwkG";#N/A,#N/A,FALSE,"EstgG";#N/A,#N/A,FALSE,"PEngG"}</definedName>
    <definedName name="qwsdfcv" hidden="1">{#N/A,#N/A,FALSE,"SumG";#N/A,#N/A,FALSE,"ElecG";#N/A,#N/A,FALSE,"MechG";#N/A,#N/A,FALSE,"GeotG";#N/A,#N/A,FALSE,"PrcsG";#N/A,#N/A,FALSE,"TunnG";#N/A,#N/A,FALSE,"CivlG";#N/A,#N/A,FALSE,"NtwkG";#N/A,#N/A,FALSE,"EstgG";#N/A,#N/A,FALSE,"PEngG"}</definedName>
    <definedName name="qx" hidden="1">{#N/A,#N/A,FALSE,"masez (10)";#N/A,#N/A,FALSE,"masez (7)";#N/A,#N/A,FALSE,"masez (6)";#N/A,#N/A,FALSE,"masez (5)";#N/A,#N/A,FALSE,"masez (4)";#N/A,#N/A,FALSE,"masez (3)";#N/A,#N/A,FALSE,"masez (2)";#N/A,#N/A,FALSE,"GME";#N/A,#N/A,FALSE,"masez"}</definedName>
    <definedName name="re" hidden="1">'[38]F-05'!#REF!</definedName>
    <definedName name="rerege" hidden="1">[36]Quantity!#REF!</definedName>
    <definedName name="rerere" hidden="1">{#N/A,#N/A,TRUE,"Est. de Fact.";#N/A,#N/A,TRUE,"Capitulo 19";#N/A,#N/A,TRUE,"Proyecto P855"}</definedName>
    <definedName name="rfc"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rfd" hidden="1">{#N/A,#N/A,TRUE,"INGENIERIA";#N/A,#N/A,TRUE,"COMPRAS";#N/A,#N/A,TRUE,"DIRECCION";#N/A,#N/A,TRUE,"RESUMEN"}</definedName>
    <definedName name="rfgb" hidden="1">{#N/A,#N/A,FALSE,"SumG";#N/A,#N/A,FALSE,"ElecG";#N/A,#N/A,FALSE,"MechG";#N/A,#N/A,FALSE,"GeotG";#N/A,#N/A,FALSE,"PrcsG";#N/A,#N/A,FALSE,"TunnG";#N/A,#N/A,FALSE,"CivlG";#N/A,#N/A,FALSE,"NtwkG";#N/A,#N/A,FALSE,"EstgG";#N/A,#N/A,FALSE,"PEngG"}</definedName>
    <definedName name="rfgcv"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RiskAfterRecalcMacro" hidden="1">""</definedName>
    <definedName name="RiskAfterSimMacro" hidden="1">""</definedName>
    <definedName name="RiskBeforeRecalcMacro" hidden="1">""</definedName>
    <definedName name="RiskBeforeSimMacro" hidden="1">""</definedName>
    <definedName name="RiskMultipleCPUSupportEnabled" hidden="1">TRUE</definedName>
    <definedName name="RiskUseMultipleCPUs" hidden="1">FALSE</definedName>
    <definedName name="rjrfbv"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RO" hidden="1">#REF!</definedName>
    <definedName name="ROBolsa" hidden="1">{#N/A,#N/A,FALSE,"SumD";#N/A,#N/A,FALSE,"ElecD";#N/A,#N/A,FALSE,"MechD";#N/A,#N/A,FALSE,"GeotD";#N/A,#N/A,FALSE,"PrcsD";#N/A,#N/A,FALSE,"TunnD";#N/A,#N/A,FALSE,"CivlD";#N/A,#N/A,FALSE,"NtwkD";#N/A,#N/A,FALSE,"EstgD";#N/A,#N/A,FALSE,"PEngD"}</definedName>
    <definedName name="rr" hidden="1">{#N/A,#N/A,FALSE,"SumD";#N/A,#N/A,FALSE,"ElecD";#N/A,#N/A,FALSE,"MechD";#N/A,#N/A,FALSE,"GeotD";#N/A,#N/A,FALSE,"PrcsD";#N/A,#N/A,FALSE,"TunnD";#N/A,#N/A,FALSE,"CivlD";#N/A,#N/A,FALSE,"NtwkD";#N/A,#N/A,FALSE,"EstgD";#N/A,#N/A,FALSE,"PEngD"}</definedName>
    <definedName name="rrrff" hidden="1">{#N/A,#N/A,FALSE,"SumG";#N/A,#N/A,FALSE,"ElecG";#N/A,#N/A,FALSE,"MechG";#N/A,#N/A,FALSE,"GeotG";#N/A,#N/A,FALSE,"PrcsG";#N/A,#N/A,FALSE,"TunnG";#N/A,#N/A,FALSE,"CivlG";#N/A,#N/A,FALSE,"NtwkG";#N/A,#N/A,FALSE,"EstgG";#N/A,#N/A,FALSE,"PEngG"}</definedName>
    <definedName name="rrrrrr" hidden="1">{#N/A,#N/A,FALSE,"SumD";#N/A,#N/A,FALSE,"ElecD";#N/A,#N/A,FALSE,"MechD";#N/A,#N/A,FALSE,"GeotD";#N/A,#N/A,FALSE,"PrcsD";#N/A,#N/A,FALSE,"TunnD";#N/A,#N/A,FALSE,"CivlD";#N/A,#N/A,FALSE,"NtwkD";#N/A,#N/A,FALSE,"EstgD";#N/A,#N/A,FALSE,"PEngD"}</definedName>
    <definedName name="rrrrrrr" hidden="1">{#N/A,#N/A,FALSE,"SumD";#N/A,#N/A,FALSE,"ElecD";#N/A,#N/A,FALSE,"MechD";#N/A,#N/A,FALSE,"GeotD";#N/A,#N/A,FALSE,"PrcsD";#N/A,#N/A,FALSE,"TunnD";#N/A,#N/A,FALSE,"CivlD";#N/A,#N/A,FALSE,"NtwkD";#N/A,#N/A,FALSE,"EstgD";#N/A,#N/A,FALSE,"PEngD"}</definedName>
    <definedName name="rtgrg" hidden="1">[36]Quantity!#REF!</definedName>
    <definedName name="rtrtrt" hidden="1">{#N/A,#N/A,TRUE,"Est. de Fact.";#N/A,#N/A,TRUE,"Capitulo 19";#N/A,#N/A,TRUE,"Proyecto P855"}</definedName>
    <definedName name="rty" hidden="1">{#N/A,#N/A,FALSE,"masez (10)";#N/A,#N/A,FALSE,"masez (7)";#N/A,#N/A,FALSE,"masez (6)";#N/A,#N/A,FALSE,"masez (5)";#N/A,#N/A,FALSE,"masez (4)";#N/A,#N/A,FALSE,"masez (3)";#N/A,#N/A,FALSE,"masez (2)";#N/A,#N/A,FALSE,"GME";#N/A,#N/A,FALSE,"masez"}</definedName>
    <definedName name="s" hidden="1">{#N/A,#N/A,FALSE,"masez (10)";#N/A,#N/A,FALSE,"masez (7)";#N/A,#N/A,FALSE,"masez (6)";#N/A,#N/A,FALSE,"masez (5)";#N/A,#N/A,FALSE,"masez (4)";#N/A,#N/A,FALSE,"masez (3)";#N/A,#N/A,FALSE,"masez (2)";#N/A,#N/A,FALSE,"GME";#N/A,#N/A,FALSE,"masez"}</definedName>
    <definedName name="sa" hidden="1">#REF!</definedName>
    <definedName name="SAD" hidden="1">'[35]Tiraje Mix'!#REF!</definedName>
    <definedName name="sadfdf" hidden="1">{#N/A,#N/A,FALSE,"Total_OC015";#N/A,#N/A,FALSE,"ADMIN";#N/A,#N/A,FALSE,"PROCES";#N/A,#N/A,FALSE,"mecan";#N/A,#N/A,FALSE,"civil";#N/A,#N/A,FALSE,"CAÑER";#N/A,#N/A,FALSE,"ELEC";#N/A,#N/A,FALSE,"INSTR"}</definedName>
    <definedName name="SAS" hidden="1">#REF!</definedName>
    <definedName name="scarce" hidden="1">{#N/A,#N/A,FALSE,"Summary";#N/A,#N/A,FALSE,"3TJ";#N/A,#N/A,FALSE,"3TN";#N/A,#N/A,FALSE,"3TP";#N/A,#N/A,FALSE,"3SJ";#N/A,#N/A,FALSE,"3CJ";#N/A,#N/A,FALSE,"3CN";#N/A,#N/A,FALSE,"3CP";#N/A,#N/A,FALSE,"3A"}</definedName>
    <definedName name="sd" hidden="1">{#N/A,#N/A,FALSE,"SumG";#N/A,#N/A,FALSE,"ElecG";#N/A,#N/A,FALSE,"MechG";#N/A,#N/A,FALSE,"GeotG";#N/A,#N/A,FALSE,"PrcsG";#N/A,#N/A,FALSE,"TunnG";#N/A,#N/A,FALSE,"CivlG";#N/A,#N/A,FALSE,"NtwkG";#N/A,#N/A,FALSE,"EstgG";#N/A,#N/A,FALSE,"PEngG"}</definedName>
    <definedName name="sdfrtg" hidden="1">{#N/A,#N/A,FALSE,"SumG";#N/A,#N/A,FALSE,"ElecG";#N/A,#N/A,FALSE,"MechG";#N/A,#N/A,FALSE,"GeotG";#N/A,#N/A,FALSE,"PrcsG";#N/A,#N/A,FALSE,"TunnG";#N/A,#N/A,FALSE,"CivlG";#N/A,#N/A,FALSE,"NtwkG";#N/A,#N/A,FALSE,"EstgG";#N/A,#N/A,FALSE,"PEngG"}</definedName>
    <definedName name="sdfs" hidden="1">{#N/A,#N/A,FALSE,"SumD";#N/A,#N/A,FALSE,"ElecD";#N/A,#N/A,FALSE,"MechD";#N/A,#N/A,FALSE,"GeotD";#N/A,#N/A,FALSE,"PrcsD";#N/A,#N/A,FALSE,"TunnD";#N/A,#N/A,FALSE,"CivlD";#N/A,#N/A,FALSE,"NtwkD";#N/A,#N/A,FALSE,"EstgD";#N/A,#N/A,FALSE,"PEngD"}</definedName>
    <definedName name="sdjshs" hidden="1">{#N/A,#N/A,TRUE,"INGENIERIA";#N/A,#N/A,TRUE,"COMPRAS";#N/A,#N/A,TRUE,"DIRECCION";#N/A,#N/A,TRUE,"RESUMEN"}</definedName>
    <definedName name="SDKSD" hidden="1">{#N/A,#N/A,FALSE,"Total_OC015";#N/A,#N/A,FALSE,"ADMIN";#N/A,#N/A,FALSE,"PROCES";#N/A,#N/A,FALSE,"mecan";#N/A,#N/A,FALSE,"civil";#N/A,#N/A,FALSE,"CAÑER";#N/A,#N/A,FALSE,"ELEC";#N/A,#N/A,FALSE,"INSTR"}</definedName>
    <definedName name="sdsf" hidden="1">{#N/A,#N/A,TRUE,"INGENIERIA";#N/A,#N/A,TRUE,"COMPRAS";#N/A,#N/A,TRUE,"DIRECCION";#N/A,#N/A,TRUE,"RESUMEN"}</definedName>
    <definedName name="sdsffg" hidden="1">{#N/A,#N/A,FALSE,"SumG";#N/A,#N/A,FALSE,"ElecG";#N/A,#N/A,FALSE,"MechG";#N/A,#N/A,FALSE,"GeotG";#N/A,#N/A,FALSE,"PrcsG";#N/A,#N/A,FALSE,"TunnG";#N/A,#N/A,FALSE,"CivlG";#N/A,#N/A,FALSE,"NtwkG";#N/A,#N/A,FALSE,"EstgG";#N/A,#N/A,FALSE,"PEngG"}</definedName>
    <definedName name="sdyhl" hidden="1">{#N/A,#N/A,TRUE,"1842CWN0"}</definedName>
    <definedName name="Sector1" hidden="1">{#N/A,#N/A,TRUE,"LP-CO2X"}</definedName>
    <definedName name="sencount" hidden="1">1</definedName>
    <definedName name="Services2" hidden="1">{#N/A,#N/A,FALSE,"Pricing";#N/A,#N/A,FALSE,"Summary";#N/A,#N/A,FALSE,"CompProd";#N/A,#N/A,FALSE,"CompJobhrs";#N/A,#N/A,FALSE,"Escalation";#N/A,#N/A,FALSE,"Contingency";#N/A,#N/A,FALSE,"GM";#N/A,#N/A,FALSE,"CompWage";#N/A,#N/A,FALSE,"costSum"}</definedName>
    <definedName name="sffff" hidden="1">{#N/A,#N/A,FALSE,"SumD";#N/A,#N/A,FALSE,"ElecD";#N/A,#N/A,FALSE,"MechD";#N/A,#N/A,FALSE,"GeotD";#N/A,#N/A,FALSE,"PrcsD";#N/A,#N/A,FALSE,"TunnD";#N/A,#N/A,FALSE,"CivlD";#N/A,#N/A,FALSE,"NtwkD";#N/A,#N/A,FALSE,"EstgD";#N/A,#N/A,FALSE,"PEngD"}</definedName>
    <definedName name="SFGAST5" hidden="1">{#N/A,#N/A,FALSE,"IC_Global";#N/A,#N/A,FALSE,"IC_Global (98-f)";#N/A,#N/A,FALSE,"Inc";#N/A,#N/A,FALSE,"CAMBIOS (2)";#N/A,#N/A,FALSE,"EXPL Inc.";#N/A,#N/A,FALSE,"HITOS98";#N/A,#N/A,FALSE,"CURVA ""S"" GLOBAL ";#N/A,#N/A,FALSE,"CURVA ""S"" 1998 "}</definedName>
    <definedName name="SFSTRT" hidden="1">{#N/A,#N/A,FALSE,"masez (10)";#N/A,#N/A,FALSE,"masez (7)";#N/A,#N/A,FALSE,"masez (6)";#N/A,#N/A,FALSE,"masez (5)";#N/A,#N/A,FALSE,"masez (4)";#N/A,#N/A,FALSE,"masez (3)";#N/A,#N/A,FALSE,"masez (2)";#N/A,#N/A,FALSE,"GME";#N/A,#N/A,FALSE,"masez"}</definedName>
    <definedName name="sksdmfd" hidden="1">{#N/A,#N/A,TRUE,"1842CWN0"}</definedName>
    <definedName name="sksjsb" hidden="1">{#N/A,#N/A,TRUE,"INGENIERIA";#N/A,#N/A,TRUE,"COMPRAS";#N/A,#N/A,TRUE,"DIRECCION";#N/A,#N/A,TRUE,"RESUMEN"}</definedName>
    <definedName name="sksks" hidden="1">{#N/A,#N/A,TRUE,"1842CWN0"}</definedName>
    <definedName name="SORT" hidden="1">[4]Quantity!#REF!</definedName>
    <definedName name="SORTT" hidden="1">[15]Quantity!#REF!</definedName>
    <definedName name="sotrtt" hidden="1">[43]Quantity!#REF!</definedName>
    <definedName name="srot" hidden="1">[41]Quantity!#REF!</definedName>
    <definedName name="ss" hidden="1">{#N/A,#N/A,FALSE,"masez (10)";#N/A,#N/A,FALSE,"masez (7)";#N/A,#N/A,FALSE,"masez (6)";#N/A,#N/A,FALSE,"masez (5)";#N/A,#N/A,FALSE,"masez (4)";#N/A,#N/A,FALSE,"masez (3)";#N/A,#N/A,FALSE,"masez (2)";#N/A,#N/A,FALSE,"GME";#N/A,#N/A,FALSE,"masez"}</definedName>
    <definedName name="ssaa" hidden="1">[30]Quantity!#REF!</definedName>
    <definedName name="ssddf" hidden="1">{#N/A,#N/A,TRUE,"INGENIERIA";#N/A,#N/A,TRUE,"COMPRAS";#N/A,#N/A,TRUE,"DIRECCION";#N/A,#N/A,TRUE,"RESUMEN"}</definedName>
    <definedName name="sss" hidden="1">{#N/A,#N/A,FALSE,"masez (10)";#N/A,#N/A,FALSE,"masez (7)";#N/A,#N/A,FALSE,"masez (6)";#N/A,#N/A,FALSE,"masez (5)";#N/A,#N/A,FALSE,"masez (4)";#N/A,#N/A,FALSE,"masez (3)";#N/A,#N/A,FALSE,"masez (2)";#N/A,#N/A,FALSE,"GME";#N/A,#N/A,FALSE,"masez"}</definedName>
    <definedName name="ssshhh" hidden="1">{#N/A,#N/A,FALSE,"SumG";#N/A,#N/A,FALSE,"ElecG";#N/A,#N/A,FALSE,"MechG";#N/A,#N/A,FALSE,"GeotG";#N/A,#N/A,FALSE,"PrcsG";#N/A,#N/A,FALSE,"TunnG";#N/A,#N/A,FALSE,"CivlG";#N/A,#N/A,FALSE,"NtwkG";#N/A,#N/A,FALSE,"EstgG";#N/A,#N/A,FALSE,"PEngG"}</definedName>
    <definedName name="sssss" hidden="1">{#N/A,#N/A,FALSE,"SumD";#N/A,#N/A,FALSE,"ElecD";#N/A,#N/A,FALSE,"MechD";#N/A,#N/A,FALSE,"GeotD";#N/A,#N/A,FALSE,"PrcsD";#N/A,#N/A,FALSE,"TunnD";#N/A,#N/A,FALSE,"CivlD";#N/A,#N/A,FALSE,"NtwkD";#N/A,#N/A,FALSE,"EstgD";#N/A,#N/A,FALSE,"PEngD"}</definedName>
    <definedName name="ssssssss" hidden="1">{"CONCABL1.1",#N/A,FALSE,"1.1.1a1.1.3 ACSR";"AISL1.2",#N/A,FALSE,"1.1.1a1.1.3 ACSR";"torr1.1.3",#N/A,FALSE,"1.1.1a1.1.3 ACSR";"cm1.2",#N/A,FALSE,"1.2 ACSR";"cm2.2",#N/A,FALSE,"1.2 ACSR";#N/A,#N/A,FALSE,"1.3 ACSR";#N/A,#N/A,FALSE,"2.1.1A2.1.3 ACAR";"ac2.1",#N/A,FALSE,"1.2 ACAR";"ac2.2",#N/A,FALSE,"1.2 ACAR";#N/A,#N/A,FALSE,"2.3 ACAR"}</definedName>
    <definedName name="ssssssssssssssssssss" hidden="1">{"CI+GG(BASE)",#N/A,FALSE,"CI+GG(BASE)";"GG",#N/A,FALSE,"CI+GG(BASE)";"CI",#N/A,FALSE,"CI+GG(BASE)"}</definedName>
    <definedName name="SUM_DEP" hidden="1">{"CONCABL1.1",#N/A,FALSE,"1.1.1a1.1.3 ACSR";"AISL1.2",#N/A,FALSE,"1.1.1a1.1.3 ACSR";"torr1.1.3",#N/A,FALSE,"1.1.1a1.1.3 ACSR";"cm1.2",#N/A,FALSE,"1.2 ACSR";"cm2.2",#N/A,FALSE,"1.2 ACSR";#N/A,#N/A,FALSE,"1.3 ACSR";#N/A,#N/A,FALSE,"2.1.1A2.1.3 ACAR";"ac2.1",#N/A,FALSE,"1.2 ACAR";"ac2.2",#N/A,FALSE,"1.2 ACAR";#N/A,#N/A,FALSE,"2.3 ACAR"}</definedName>
    <definedName name="Tabla_Combustible">[40]Combustible!$B$10:$F$24</definedName>
    <definedName name="TC">[40]Consideraciones!$F$10</definedName>
    <definedName name="test" hidden="1">{#N/A,#N/A,FALSE,"Pricing";#N/A,#N/A,FALSE,"Summary";#N/A,#N/A,FALSE,"CompProd";#N/A,#N/A,FALSE,"CompJobhrs";#N/A,#N/A,FALSE,"Escalation";#N/A,#N/A,FALSE,"Contingency";#N/A,#N/A,FALSE,"GM";#N/A,#N/A,FALSE,"CompWage";#N/A,#N/A,FALSE,"costSum"}</definedName>
    <definedName name="teyn" hidden="1">[37]Quantity!#REF!</definedName>
    <definedName name="tghy" hidden="1">{#N/A,#N/A,FALSE,"SumG";#N/A,#N/A,FALSE,"ElecG";#N/A,#N/A,FALSE,"MechG";#N/A,#N/A,FALSE,"GeotG";#N/A,#N/A,FALSE,"PrcsG";#N/A,#N/A,FALSE,"TunnG";#N/A,#N/A,FALSE,"CivlG";#N/A,#N/A,FALSE,"NtwkG";#N/A,#N/A,FALSE,"EstgG";#N/A,#N/A,FALSE,"PEngG"}</definedName>
    <definedName name="thvf" hidden="1">{#N/A,#N/A,TRUE,"1842CWN0"}</definedName>
    <definedName name="tit_ab">Comparativo!#REF!</definedName>
    <definedName name="tit_codigo_recurso">Comparativo!$B$3</definedName>
    <definedName name="tit_coste_em">Comparativo!$J$3</definedName>
    <definedName name="tit_descripcion">Comparativo!$C$3</definedName>
    <definedName name="tit_medicion">Comparativo!$E$3</definedName>
    <definedName name="tit_om">Comparativo!#REF!</definedName>
    <definedName name="tit_pb">Comparativo!#REF!</definedName>
    <definedName name="tit_punit_cem">Comparativo!$J$8</definedName>
    <definedName name="tit_punit_om">Comparativo!#REF!</definedName>
    <definedName name="tit_punit_p">Comparativo!$T$8</definedName>
    <definedName name="tit_tasa">Comparativo!#REF!</definedName>
    <definedName name="tit_tcv">Comparativo!#REF!</definedName>
    <definedName name="tit_total_om">Comparativo!#REF!</definedName>
    <definedName name="tit_total_p">Comparativo!$U$8</definedName>
    <definedName name="tit_tov">Comparativo!$B$280</definedName>
    <definedName name="tit_tsv">Comparativo!#REF!</definedName>
    <definedName name="tit_UM">Comparativo!$D$3</definedName>
    <definedName name="tju" hidden="1">[6]EXP!#REF!</definedName>
    <definedName name="Toquepala" hidden="1">{#N/A,#N/A,FALSE,"Matrix";#N/A,#N/A,FALSE,"Executive";#N/A,#N/A,FALSE,"Summary"}</definedName>
    <definedName name="TRa" hidden="1">#REF!</definedName>
    <definedName name="TRaa" hidden="1">#REF!</definedName>
    <definedName name="TRaaa" hidden="1">#REF!</definedName>
    <definedName name="ttggg" hidden="1">{#N/A,#N/A,FALSE,"SumD";#N/A,#N/A,FALSE,"ElecD";#N/A,#N/A,FALSE,"MechD";#N/A,#N/A,FALSE,"GeotD";#N/A,#N/A,FALSE,"PrcsD";#N/A,#N/A,FALSE,"TunnD";#N/A,#N/A,FALSE,"CivlD";#N/A,#N/A,FALSE,"NtwkD";#N/A,#N/A,FALSE,"EstgD";#N/A,#N/A,FALSE,"PEngD"}</definedName>
    <definedName name="tttggg" hidden="1">{#N/A,#N/A,FALSE,"SumD";#N/A,#N/A,FALSE,"ElecD";#N/A,#N/A,FALSE,"MechD";#N/A,#N/A,FALSE,"GeotD";#N/A,#N/A,FALSE,"PrcsD";#N/A,#N/A,FALSE,"TunnD";#N/A,#N/A,FALSE,"CivlD";#N/A,#N/A,FALSE,"NtwkD";#N/A,#N/A,FALSE,"EstgD";#N/A,#N/A,FALSE,"PEngD"}</definedName>
    <definedName name="tuut" hidden="1">{#N/A,#N/A,FALSE,"masez (10)";#N/A,#N/A,FALSE,"masez (7)";#N/A,#N/A,FALSE,"masez (6)";#N/A,#N/A,FALSE,"masez (5)";#N/A,#N/A,FALSE,"masez (4)";#N/A,#N/A,FALSE,"masez (3)";#N/A,#N/A,FALSE,"masez (2)";#N/A,#N/A,FALSE,"GME";#N/A,#N/A,FALSE,"masez"}</definedName>
    <definedName name="tyen" hidden="1">[37]Quantity!#REF!</definedName>
    <definedName name="tyhhg" hidden="1">{#N/A,#N/A,FALSE,"SumD";#N/A,#N/A,FALSE,"ElecD";#N/A,#N/A,FALSE,"MechD";#N/A,#N/A,FALSE,"GeotD";#N/A,#N/A,FALSE,"PrcsD";#N/A,#N/A,FALSE,"TunnD";#N/A,#N/A,FALSE,"CivlD";#N/A,#N/A,FALSE,"NtwkD";#N/A,#N/A,FALSE,"EstgD";#N/A,#N/A,FALSE,"PEngD"}</definedName>
    <definedName name="tynbdf" hidden="1">{#N/A,#N/A,TRUE,"1842CWN0"}</definedName>
    <definedName name="tyuitryj"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uhmas" hidden="1">{#N/A,#N/A,TRUE,"1842CWN0"}</definedName>
    <definedName name="uiuiuu" hidden="1">{#N/A,#N/A,FALSE,"Total_OC015";#N/A,#N/A,FALSE,"ADMIN";#N/A,#N/A,FALSE,"PROCES";#N/A,#N/A,FALSE,"mecan";#N/A,#N/A,FALSE,"civil";#N/A,#N/A,FALSE,"CAÑER";#N/A,#N/A,FALSE,"ELEC";#N/A,#N/A,FALSE,"INSTR"}</definedName>
    <definedName name="uj" hidden="1">{#N/A,#N/A,FALSE,"SumG";#N/A,#N/A,FALSE,"ElecG";#N/A,#N/A,FALSE,"MechG";#N/A,#N/A,FALSE,"GeotG";#N/A,#N/A,FALSE,"PrcsG";#N/A,#N/A,FALSE,"TunnG";#N/A,#N/A,FALSE,"CivlG";#N/A,#N/A,FALSE,"NtwkG";#N/A,#N/A,FALSE,"EstgG";#N/A,#N/A,FALSE,"PEngG"}</definedName>
    <definedName name="ujd" hidden="1">{#N/A,#N/A,TRUE,"1842CWN0"}</definedName>
    <definedName name="ujjj" hidden="1">{#N/A,#N/A,FALSE,"SumD";#N/A,#N/A,FALSE,"ElecD";#N/A,#N/A,FALSE,"MechD";#N/A,#N/A,FALSE,"GeotD";#N/A,#N/A,FALSE,"PrcsD";#N/A,#N/A,FALSE,"TunnD";#N/A,#N/A,FALSE,"CivlD";#N/A,#N/A,FALSE,"NtwkD";#N/A,#N/A,FALSE,"EstgD";#N/A,#N/A,FALSE,"PEngD"}</definedName>
    <definedName name="UOIUOLIU" hidden="1">{#N/A,#N/A,TRUE,"1842CWN0"}</definedName>
    <definedName name="uuii" hidden="1">{#N/A,#N/A,FALSE,"Pricing";#N/A,#N/A,FALSE,"Summary";#N/A,#N/A,FALSE,"CompProd";#N/A,#N/A,FALSE,"CompJobhrs";#N/A,#N/A,FALSE,"Escalation";#N/A,#N/A,FALSE,"Contingency";#N/A,#N/A,FALSE,"GM";#N/A,#N/A,FALSE,"CompWage";#N/A,#N/A,FALSE,"costSum"}</definedName>
    <definedName name="uuj" hidden="1">{#N/A,#N/A,FALSE,"SumG";#N/A,#N/A,FALSE,"ElecG";#N/A,#N/A,FALSE,"MechG";#N/A,#N/A,FALSE,"GeotG";#N/A,#N/A,FALSE,"PrcsG";#N/A,#N/A,FALSE,"TunnG";#N/A,#N/A,FALSE,"CivlG";#N/A,#N/A,FALSE,"NtwkG";#N/A,#N/A,FALSE,"EstgG";#N/A,#N/A,FALSE,"PEngG"}</definedName>
    <definedName name="uuujjj" hidden="1">{#N/A,#N/A,FALSE,"SumD";#N/A,#N/A,FALSE,"ElecD";#N/A,#N/A,FALSE,"MechD";#N/A,#N/A,FALSE,"GeotD";#N/A,#N/A,FALSE,"PrcsD";#N/A,#N/A,FALSE,"TunnD";#N/A,#N/A,FALSE,"CivlD";#N/A,#N/A,FALSE,"NtwkD";#N/A,#N/A,FALSE,"EstgD";#N/A,#N/A,FALSE,"PEngD"}</definedName>
    <definedName name="uuujjk" hidden="1">{#N/A,#N/A,FALSE,"SumD";#N/A,#N/A,FALSE,"ElecD";#N/A,#N/A,FALSE,"MechD";#N/A,#N/A,FALSE,"GeotD";#N/A,#N/A,FALSE,"PrcsD";#N/A,#N/A,FALSE,"TunnD";#N/A,#N/A,FALSE,"CivlD";#N/A,#N/A,FALSE,"NtwkD";#N/A,#N/A,FALSE,"EstgD";#N/A,#N/A,FALSE,"PEngD"}</definedName>
    <definedName name="uyhty" hidden="1">[37]Quantity!#REF!</definedName>
    <definedName name="v" hidden="1">'[10]LIMA-CANTA'!#REF!</definedName>
    <definedName name="Variation" hidden="1">{#N/A,#N/A,FALSE,"SumD";#N/A,#N/A,FALSE,"ElecD";#N/A,#N/A,FALSE,"MechD";#N/A,#N/A,FALSE,"GeotD";#N/A,#N/A,FALSE,"PrcsD";#N/A,#N/A,FALSE,"TunnD";#N/A,#N/A,FALSE,"CivlD";#N/A,#N/A,FALSE,"NtwkD";#N/A,#N/A,FALSE,"EstgD";#N/A,#N/A,FALSE,"PEngD"}</definedName>
    <definedName name="VCXNVJHKKLYJ" hidden="1">{#N/A,#N/A,FALSE,"masez (10)";#N/A,#N/A,FALSE,"masez (7)";#N/A,#N/A,FALSE,"masez (6)";#N/A,#N/A,FALSE,"masez (5)";#N/A,#N/A,FALSE,"masez (4)";#N/A,#N/A,FALSE,"masez (3)";#N/A,#N/A,FALSE,"masez (2)";#N/A,#N/A,FALSE,"GME";#N/A,#N/A,FALSE,"masez"}</definedName>
    <definedName name="vdk" hidden="1">{#N/A,#N/A,TRUE,"1842CWN0"}</definedName>
    <definedName name="verti" hidden="1">{"desarrollo",#N/A,FALSE,"Cámara Camión";"resumen",#N/A,FALSE,"Cámara Camión";"eqprod",#N/A,FALSE,"Cámara Camión"}</definedName>
    <definedName name="vertical" hidden="1">{"desarrollo",#N/A,FALSE,"LHD Camión";"eqdllo",#N/A,FALSE,"LHD Camión";"eqprod",#N/A,FALSE,"LHD Camión";"Resumen",#N/A,FALSE,"LHD Camión"}</definedName>
    <definedName name="vgbn" hidden="1">{#N/A,#N/A,TRUE,"INGENIERIA";#N/A,#N/A,TRUE,"COMPRAS";#N/A,#N/A,TRUE,"DIRECCION";#N/A,#N/A,TRUE,"RESUMEN"}</definedName>
    <definedName name="Viaticos" hidden="1">[48]Hoja1!$A$3:$A$6</definedName>
    <definedName name="viio" hidden="1">{#N/A,#N/A,FALSE,"masez (10)";#N/A,#N/A,FALSE,"masez (7)";#N/A,#N/A,FALSE,"masez (6)";#N/A,#N/A,FALSE,"masez (5)";#N/A,#N/A,FALSE,"masez (4)";#N/A,#N/A,FALSE,"masez (3)";#N/A,#N/A,FALSE,"masez (2)";#N/A,#N/A,FALSE,"GME";#N/A,#N/A,FALSE,"masez"}</definedName>
    <definedName name="viuda" hidden="1">'[45]LIMA-CANTA'!#REF!</definedName>
    <definedName name="vlfhrv" hidden="1">{#N/A,#N/A,TRUE,"INGENIERIA";#N/A,#N/A,TRUE,"COMPRAS";#N/A,#N/A,TRUE,"DIRECCION";#N/A,#N/A,TRUE,"RESUMEN"}</definedName>
    <definedName name="VSDFV" hidden="1">[44]Quantity!#REF!</definedName>
    <definedName name="vv" hidden="1">{#N/A,#N/A,FALSE,"SumD";#N/A,#N/A,FALSE,"ElecD";#N/A,#N/A,FALSE,"MechD";#N/A,#N/A,FALSE,"GeotD";#N/A,#N/A,FALSE,"PrcsD";#N/A,#N/A,FALSE,"TunnD";#N/A,#N/A,FALSE,"CivlD";#N/A,#N/A,FALSE,"NtwkD";#N/A,#N/A,FALSE,"EstgD";#N/A,#N/A,FALSE,"PEngD"}</definedName>
    <definedName name="vvv" hidden="1">#REF!</definedName>
    <definedName name="vvvv" hidden="1">#REF!</definedName>
    <definedName name="vvvvvv" hidden="1">{#N/A,#N/A,FALSE,"SumD";#N/A,#N/A,FALSE,"ElecD";#N/A,#N/A,FALSE,"MechD";#N/A,#N/A,FALSE,"GeotD";#N/A,#N/A,FALSE,"PrcsD";#N/A,#N/A,FALSE,"TunnD";#N/A,#N/A,FALSE,"CivlD";#N/A,#N/A,FALSE,"NtwkD";#N/A,#N/A,FALSE,"EstgD";#N/A,#N/A,FALSE,"PEngD"}</definedName>
    <definedName name="vx" hidden="1">[28]Quantity!#REF!</definedName>
    <definedName name="w" hidden="1">'[45]LIMA-CANTA'!#REF!</definedName>
    <definedName name="we" hidden="1">{#N/A,#N/A,FALSE,"SumG";#N/A,#N/A,FALSE,"ElecG";#N/A,#N/A,FALSE,"MechG";#N/A,#N/A,FALSE,"GeotG";#N/A,#N/A,FALSE,"PrcsG";#N/A,#N/A,FALSE,"TunnG";#N/A,#N/A,FALSE,"CivlG";#N/A,#N/A,FALSE,"NtwkG";#N/A,#N/A,FALSE,"EstgG";#N/A,#N/A,FALSE,"PEngG"}</definedName>
    <definedName name="wedf" hidden="1">{#N/A,#N/A,FALSE,"SumG";#N/A,#N/A,FALSE,"ElecG";#N/A,#N/A,FALSE,"MechG";#N/A,#N/A,FALSE,"GeotG";#N/A,#N/A,FALSE,"PrcsG";#N/A,#N/A,FALSE,"TunnG";#N/A,#N/A,FALSE,"CivlG";#N/A,#N/A,FALSE,"NtwkG";#N/A,#N/A,FALSE,"EstgG";#N/A,#N/A,FALSE,"PEngG"}</definedName>
    <definedName name="wedrf" hidden="1">{#N/A,#N/A,FALSE,"SumG";#N/A,#N/A,FALSE,"ElecG";#N/A,#N/A,FALSE,"MechG";#N/A,#N/A,FALSE,"GeotG";#N/A,#N/A,FALSE,"PrcsG";#N/A,#N/A,FALSE,"TunnG";#N/A,#N/A,FALSE,"CivlG";#N/A,#N/A,FALSE,"NtwkG";#N/A,#N/A,FALSE,"EstgG";#N/A,#N/A,FALSE,"PEngG"}</definedName>
    <definedName name="wef" hidden="1">{#N/A,#N/A,FALSE,"minas";#N/A,#N/A,FALSE,"Total_OC015";#N/A,#N/A,FALSE,"ADMIN";#N/A,#N/A,FALSE,"PROCES";#N/A,#N/A,FALSE,"civil";#N/A,#N/A,FALSE,"CAÑER";#N/A,#N/A,FALSE,"ELEC";#N/A,#N/A,FALSE,"INSTR";#N/A,#N/A,FALSE,"PDS";#N/A,#N/A,FALSE,"mecan"}</definedName>
    <definedName name="wefw" hidden="1">{#N/A,#N/A,FALSE,"Total_OC015";#N/A,#N/A,FALSE,"ADMIN";#N/A,#N/A,FALSE,"PROCES";#N/A,#N/A,FALSE,"mecan";#N/A,#N/A,FALSE,"civil";#N/A,#N/A,FALSE,"CAÑER";#N/A,#N/A,FALSE,"ELEC";#N/A,#N/A,FALSE,"INSTR"}</definedName>
    <definedName name="wefwe" hidden="1">{#N/A,#N/A,FALSE,"Total_OC015";#N/A,#N/A,FALSE,"ADMIN";#N/A,#N/A,FALSE,"PROCES";#N/A,#N/A,FALSE,"mecan";#N/A,#N/A,FALSE,"civil";#N/A,#N/A,FALSE,"CAÑER";#N/A,#N/A,FALSE,"ELEC";#N/A,#N/A,FALSE,"INSTR"}</definedName>
    <definedName name="wefwef" hidden="1">{#N/A,#N/A,TRUE,"Est. de Fact.";#N/A,#N/A,TRUE,"Capitulo 19";#N/A,#N/A,TRUE,"Proyecto P855"}</definedName>
    <definedName name="weq" hidden="1">{#N/A,#N/A,FALSE,"SumD";#N/A,#N/A,FALSE,"ElecD";#N/A,#N/A,FALSE,"MechD";#N/A,#N/A,FALSE,"GeotD";#N/A,#N/A,FALSE,"PrcsD";#N/A,#N/A,FALSE,"TunnD";#N/A,#N/A,FALSE,"CivlD";#N/A,#N/A,FALSE,"NtwkD";#N/A,#N/A,FALSE,"EstgD";#N/A,#N/A,FALSE,"PEngD"}</definedName>
    <definedName name="werqw" hidden="1">[47]Quantity!#REF!</definedName>
    <definedName name="WERT" hidden="1">{#N/A,#N/A,FALSE,"masez (10)";#N/A,#N/A,FALSE,"masez (7)";#N/A,#N/A,FALSE,"masez (6)";#N/A,#N/A,FALSE,"masez (5)";#N/A,#N/A,FALSE,"masez (4)";#N/A,#N/A,FALSE,"masez (3)";#N/A,#N/A,FALSE,"masez (2)";#N/A,#N/A,FALSE,"GME";#N/A,#N/A,FALSE,"masez"}</definedName>
    <definedName name="werwe" hidden="1">[47]Quantity!#REF!</definedName>
    <definedName name="WETWRTYA" hidden="1">{#N/A,#N/A,FALSE,"SumD";#N/A,#N/A,FALSE,"ElecD";#N/A,#N/A,FALSE,"MechD";#N/A,#N/A,FALSE,"GeotD";#N/A,#N/A,FALSE,"PrcsD";#N/A,#N/A,FALSE,"TunnD";#N/A,#N/A,FALSE,"CivlD";#N/A,#N/A,FALSE,"NtwkD";#N/A,#N/A,FALSE,"EstgD";#N/A,#N/A,FALSE,"PEngD"}</definedName>
    <definedName name="wewwe" hidden="1">{#N/A,#N/A,FALSE,"minas";#N/A,#N/A,FALSE,"Total_OC015";#N/A,#N/A,FALSE,"ADMIN";#N/A,#N/A,FALSE,"PROCES";#N/A,#N/A,FALSE,"civil";#N/A,#N/A,FALSE,"CAÑER";#N/A,#N/A,FALSE,"ELEC";#N/A,#N/A,FALSE,"INSTR";#N/A,#N/A,FALSE,"PDS";#N/A,#N/A,FALSE,"mecan"}</definedName>
    <definedName name="wq" hidden="1">[47]Quantity!#REF!</definedName>
    <definedName name="wqqqeee" hidden="1">{#N/A,#N/A,FALSE,"SumG";#N/A,#N/A,FALSE,"ElecG";#N/A,#N/A,FALSE,"MechG";#N/A,#N/A,FALSE,"GeotG";#N/A,#N/A,FALSE,"PrcsG";#N/A,#N/A,FALSE,"TunnG";#N/A,#N/A,FALSE,"CivlG";#N/A,#N/A,FALSE,"NtwkG";#N/A,#N/A,FALSE,"EstgG";#N/A,#N/A,FALSE,"PEngG"}</definedName>
    <definedName name="wra" hidden="1">'[45]LIMA-CANTA'!#REF!</definedName>
    <definedName name="wrn" hidden="1">{#N/A,#N/A,TRUE,"Est. de Fact.";#N/A,#N/A,TRUE,"Capitulo 19";#N/A,#N/A,TRUE,"Proyecto P855"}</definedName>
    <definedName name="wrn.2." hidden="1">{"4",#N/A,FALSE,"Flujos Caja - Mon. 1999"}</definedName>
    <definedName name="wrn.all." hidden="1">{#N/A,#N/A,FALSE,"Pricing";#N/A,#N/A,FALSE,"Summary";#N/A,#N/A,FALSE,"CompProd";#N/A,#N/A,FALSE,"CompJobhrs";#N/A,#N/A,FALSE,"Escalation";#N/A,#N/A,FALSE,"Contingency";#N/A,#N/A,FALSE,"GM";#N/A,#N/A,FALSE,"CompWage";#N/A,#N/A,FALSE,"costSum"}</definedName>
    <definedName name="wrn.All._.Equipment." hidden="1">{#N/A,#N/A,TRUE,"LP-CO2X"}</definedName>
    <definedName name="wrn.all._.lines." hidden="1">{#N/A,#N/A,FALSE,"Summary";#N/A,#N/A,FALSE,"3TJ";#N/A,#N/A,FALSE,"3TN";#N/A,#N/A,FALSE,"3TP";#N/A,#N/A,FALSE,"3SJ";#N/A,#N/A,FALSE,"3CJ";#N/A,#N/A,FALSE,"3CN";#N/A,#N/A,FALSE,"3CP";#N/A,#N/A,FALSE,"3A"}</definedName>
    <definedName name="wrn.ARA." hidden="1">{"ARA1",#N/A,FALSE,"ENG-ARA";"ARAhours",#N/A,FALSE,"ENG-ARA";"ARA$",#N/A,FALSE,"ENG-ARA"}</definedName>
    <definedName name="wrn.bakı.xla." hidden="1">{#N/A,#N/A,FALSE,"Çaykara ataköy (1)";#N/A,#N/A,FALSE,"Çaykara ataköy (2)";#N/A,#N/A,FALSE,"Rize Kalkandere ";#N/A,#N/A,FALSE,"meydancık";#N/A,#N/A,FALSE,"muratlı"}</definedName>
    <definedName name="wrn.Barbara._.Modular._.Indirects." hidden="1">{#N/A,#N/A,FALSE,"COVER";#N/A,#N/A,FALSE,"RECAP";#N/A,#N/A,FALSE,"SANTA BARBARA NONMANUAL";#N/A,#N/A,FALSE,"CEQUIP";#N/A,#N/A,FALSE,"WRATE";#N/A,#N/A,FALSE,"INDIRECT";#N/A,#N/A,FALSE,"TRAIN";#N/A,#N/A,FALSE,"MANLOADED SCHEDULE"}</definedName>
    <definedName name="wrn.bechtel._.hours." hidden="1">{"bechtel1",#N/A,TRUE,"BECHTEL";"bechtelhours",#N/A,TRUE,"BECHTEL";"bechtel$",#N/A,TRUE,"BECHTEL"}</definedName>
    <definedName name="wrn.Camaracamion." hidden="1">{"desarrollo",#N/A,FALSE,"Cámara Camión";"resumen",#N/A,FALSE,"Cámara Camión";"eqprod",#N/A,FALSE,"Cámara Camión"}</definedName>
    <definedName name="wrn.CHIEF._.REVIEW." hidden="1">{#N/A,#N/A,FALSE,"Q&amp;AE";#N/A,#N/A,FALSE,"Params";#N/A,#N/A,FALSE,"ReconE";#N/A,#N/A,FALSE,"CostCompE";#N/A,#N/A,FALSE,"SummaryE";#N/A,#N/A,FALSE,"Detail";#N/A,#N/A,FALSE,"PayItem"}</definedName>
    <definedName name="wrn.CIGG." hidden="1">{"CI+GG(BASE)",#N/A,FALSE,"CI+GG(BASE)";"GG",#N/A,FALSE,"CI+GG(BASE)";"CI",#N/A,FALSE,"CI+GG(BASE)"}</definedName>
    <definedName name="wrn.CIRCUITS." hidden="1">{"DBANK",#N/A,FALSE,"PriceE";"CKTS",#N/A,FALSE,"PriceE"}</definedName>
    <definedName name="wrn.civil._.works." hidden="1">{#N/A,#N/A,TRUE,"1842CWN0"}</definedName>
    <definedName name="wrn.Completo."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wrn.COST_SHEETS." hidden="1">{#N/A,#N/A,FALSE,"WBS 1.06";#N/A,#N/A,FALSE,"WBS 1.14";#N/A,#N/A,FALSE,"WBS 1.17";#N/A,#N/A,FALSE,"WBS 1.18"}</definedName>
    <definedName name="wrn.Detail." hidden="1">{#N/A,#N/A,FALSE,"Matrix";#N/A,#N/A,FALSE,"Executive";#N/A,#N/A,FALSE,"Summary";#N/A,#N/A,FALSE,"Office1";#N/A,#N/A,FALSE,"Office2";#N/A,#N/A,FALSE,"Office3";#N/A,#N/A,FALSE,"Office4";#N/A,#N/A,FALSE,"Office5";#N/A,#N/A,FALSE,"Office6";#N/A,#N/A,FALSE,"Office7";#N/A,#N/A,FALSE,"Labor"}</definedName>
    <definedName name="wrn.Día._.API." hidden="1">{#N/A,#N/A,FALSE,"IC_Global";#N/A,#N/A,FALSE,"IC_Global (98-f)";#N/A,#N/A,FALSE,"Inc";#N/A,#N/A,FALSE,"CAMBIOS (2)";#N/A,#N/A,FALSE,"EXPL Inc.";#N/A,#N/A,FALSE,"HITOS98";#N/A,#N/A,FALSE,"CURVA ""S"" GLOBAL ";#N/A,#N/A,FALSE,"CURVA ""S"" 1998 "}</definedName>
    <definedName name="wrn.El._.Indio._.Production._.Summary." hidden="1">{#N/A,#N/A,FALSE,"summary";#N/A,#N/A,FALSE,"SumGraph"}</definedName>
    <definedName name="wrn.ep10." hidden="1">{#N/A,#N/A,FALSE,"masez (10)";#N/A,#N/A,FALSE,"masez (7)";#N/A,#N/A,FALSE,"masez (6)";#N/A,#N/A,FALSE,"masez (5)";#N/A,#N/A,FALSE,"masez (4)";#N/A,#N/A,FALSE,"masez (3)";#N/A,#N/A,FALSE,"masez (2)";#N/A,#N/A,FALSE,"GME";#N/A,#N/A,FALSE,"masez"}</definedName>
    <definedName name="wrn.FINAL._.ESTIMATE." hidden="1">{#N/A,#N/A,FALSE,"ProjInfo";#N/A,#N/A,FALSE,"Params";#N/A,#N/A,FALSE,"Q&amp;AE";#N/A,#N/A,FALSE,"CostCompE";#N/A,#N/A,FALSE,"SummaryE";#N/A,#N/A,FALSE,"PayItem";#N/A,#N/A,FALSE,"Detail";#N/A,#N/A,FALSE,"ReconE"}</definedName>
    <definedName name="wrn.flujos." hidden="1">{"FlujoGastos",#N/A,FALSE,"Base";"FlujoGastos",#N/A,FALSE,"Buzón Tren";"FlujoGastos",#N/A,FALSE,"Buzón Camión";"FlujoGastos",#N/A,FALSE,"LHD Camión";"FlujoGastos",#N/A,FALSE,"Cámara Camión"}</definedName>
    <definedName name="wrn.FORMATOS."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orms." hidden="1">{#N/A,#N/A,FALSE,"E-1";#N/A,#N/A,FALSE,"E-2";#N/A,#N/A,FALSE,"F-1";#N/A,#N/A,FALSE,"F-2";#N/A,#N/A,FALSE,"F-3";#N/A,#N/A,FALSE,"F-4";#N/A,#N/A,FALSE,"F-5";#N/A,#N/A,FALSE,"F-6";#N/A,#N/A,FALSE,"Matrix"}</definedName>
    <definedName name="wrn.FORMULARIOS." hidden="1">{#N/A,#N/A,FALSE,"TEC 01";#N/A,#N/A,FALSE,"TEC 02";#N/A,#N/A,FALSE,"TEC 03";#N/A,#N/A,FALSE,"TEC 04";#N/A,#N/A,FALSE,"TEC 05";#N/A,#N/A,FALSE,"TEC 06";#N/A,#N/A,FALSE,"Form. Aseg. Calid.";#N/A,#N/A,FALSE,"TEC 07A";#N/A,#N/A,FALSE,"TEC 07B";#N/A,#N/A,FALSE,"TEC 07C";#N/A,#N/A,FALSE,"TEC 08";#N/A,#N/A,FALSE,"TEC 09";#N/A,#N/A,FALSE,"TEC 10";#N/A,#N/A,FALSE,"TEC 11";#N/A,#N/A,FALSE,"ECO 01";#N/A,#N/A,FALSE,"ECO 2";#N/A,#N/A,FALSE,"ECO 03";#N/A,#N/A,FALSE,"ECO-04";#N/A,#N/A,FALSE,"ECO-05";#N/A,#N/A,FALSE,"ECO-06";#N/A,#N/A,FALSE,"ECO-07";#N/A,#N/A,FALSE,"ECO-08"}</definedName>
    <definedName name="wrn.Fuel._.oil._.option." hidden="1">{"FUEL OIL",#N/A,FALSE,"Option"}</definedName>
    <definedName name="wrn.GERENCIA." hidden="1">{#N/A,#N/A,TRUE,"INGENIERIA";#N/A,#N/A,TRUE,"COMPRAS";#N/A,#N/A,TRUE,"DIRECCION";#N/A,#N/A,TRUE,"RESUMEN"}</definedName>
    <definedName name="wrn.INFORME._.No.._.30." hidden="1">{#N/A,#N/A,FALSE,"DET-CAMB.";#N/A,#N/A,FALSE,"PRESUP.";#N/A,#N/A,FALSE,"RESUMEN";#N/A,#N/A,FALSE,"CT";#N/A,#N/A,FALSE,"PD";#N/A,#N/A,FALSE,"PR"}</definedName>
    <definedName name="wrn.INFORME_XPAND." hidden="1">{"DETALLE_1996",#N/A,FALSE,"flujo";"DETALLE_1997",#N/A,FALSE,"flujo";"GASTOS_INCURRIDOS_1996",#N/A,FALSE,"flujo";"GASTOS_PROGRAMADOS_PARA_1997",#N/A,FALSE,"flujo";#N/A,#N/A,FALSE,"comparat";#N/A,#N/A,FALSE,"costos";#N/A,#N/A,FALSE,"proyctrol"}</definedName>
    <definedName name="wrn.INFORMETEC." hidden="1">{#N/A,#N/A,FALSE,"TEC-01";#N/A,#N/A,FALSE,"TEC - 02";#N/A,#N/A,FALSE,"TEC - 03";#N/A,#N/A,FALSE,"TEC - 04";#N/A,#N/A,FALSE,"TEC-07";#N/A,#N/A,FALSE,"TEC-08";#N/A,#N/A,FALSE,"TEC - 09A";#N/A,#N/A,FALSE,"TEC - 09B";#N/A,#N/A,FALSE,"TEC - 09C";#N/A,#N/A,FALSE,"TEC - 10";#N/A,#N/A,FALSE,"TEC-11"}</definedName>
    <definedName name="wrn.LHDCAMION." hidden="1">{"desarrollo",#N/A,FALSE,"LHD Camión";"eqdllo",#N/A,FALSE,"LHD Camión";"eqprod",#N/A,FALSE,"LHD Camión";"Resumen",#N/A,FALSE,"LHD Camión"}</definedName>
    <definedName name="wrn.Lista._.Eq.yMaq.." hidden="1">{#N/A,#N/A,FALSE,"Lista Eq.yMaq."}</definedName>
    <definedName name="wrn.MO." hidden="1">{"MO(BASE)",#N/A,FALSE,"MO(BASE)";"MO(BASE)1",#N/A,FALSE,"MO(BASE)";"MO(BASE)2",#N/A,FALSE,"MO(BASE)"}</definedName>
    <definedName name="wrn.MONEDA._.99." hidden="1">{"3",#N/A,FALSE,"Flujos Caja - Mon. 1999";"INGRESOS MONEDA 1999",#N/A,FALSE,"Flujos Caja - Mon. 1999"}</definedName>
    <definedName name="wrn.Nelson._.Summary." hidden="1">{#N/A,#N/A,FALSE,"subcontract"}</definedName>
    <definedName name="wrn.PENDENCIAS." hidden="1">{#N/A,#N/A,FALSE,"GERAL";#N/A,#N/A,FALSE,"012-96";#N/A,#N/A,FALSE,"018-96";#N/A,#N/A,FALSE,"027-96";#N/A,#N/A,FALSE,"059-96";#N/A,#N/A,FALSE,"076-96";#N/A,#N/A,FALSE,"019-97";#N/A,#N/A,FALSE,"021-97";#N/A,#N/A,FALSE,"022-97";#N/A,#N/A,FALSE,"028-97"}</definedName>
    <definedName name="wrn.pendientes." hidden="1">{#N/A,#N/A,FALSE,"PEND INC";#N/A,#N/A,FALSE,"PEND MINM"}</definedName>
    <definedName name="wrn.precios." hidden="1">{"CONCABL1.1",#N/A,FALSE,"1.1.1a1.1.3 ACSR";"AISL1.2",#N/A,FALSE,"1.1.1a1.1.3 ACSR";"torr1.1.3",#N/A,FALSE,"1.1.1a1.1.3 ACSR";"cm1.2",#N/A,FALSE,"1.2 ACSR";"cm2.2",#N/A,FALSE,"1.2 ACSR";#N/A,#N/A,FALSE,"1.3 ACSR";#N/A,#N/A,FALSE,"2.1.1A2.1.3 ACAR";"ac2.1",#N/A,FALSE,"1.2 ACAR";"ac2.2",#N/A,FALSE,"1.2 ACAR";#N/A,#N/A,FALSE,"2.3 ACAR"}</definedName>
    <definedName name="wrn.Presupuesto." hidden="1">{#N/A,#N/A,FALSE,"Presupuesto"}</definedName>
    <definedName name="wrn.Print_all_sections." hidden="1">{#N/A,#N/A,TRUE,"Title";#N/A,#N/A,TRUE,"CC-Summary";#N/A,#N/A,TRUE,"CapitalCost";#N/A,#N/A,TRUE,"Revenue and cost analysis";#N/A,#N/A,TRUE,"DCF";#N/A,#N/A,TRUE,"DCF-APV";#N/A,#N/A,TRUE,"DCF-WACC"}</definedName>
    <definedName name="wrn.Print_all_sheets." hidden="1">{#N/A,#N/A,TRUE,"Traffic";#N/A,#N/A,TRUE,"Capex";#N/A,#N/A,TRUE,"P_and_L"}</definedName>
    <definedName name="wrn.print1." hidden="1">{#N/A,#N/A,TRUE,"Est. de Fact.";#N/A,#N/A,TRUE,"Capitulo 19";#N/A,#N/A,TRUE,"Proyecto P855"}</definedName>
    <definedName name="wrn.PrintallD." hidden="1">{#N/A,#N/A,FALSE,"SumD";#N/A,#N/A,FALSE,"ElecD";#N/A,#N/A,FALSE,"MechD";#N/A,#N/A,FALSE,"GeotD";#N/A,#N/A,FALSE,"PrcsD";#N/A,#N/A,FALSE,"TunnD";#N/A,#N/A,FALSE,"CivlD";#N/A,#N/A,FALSE,"NtwkD";#N/A,#N/A,FALSE,"EstgD";#N/A,#N/A,FALSE,"PEngD"}</definedName>
    <definedName name="wrn.PrintallG." hidden="1">{#N/A,#N/A,FALSE,"SumG";#N/A,#N/A,FALSE,"ElecG";#N/A,#N/A,FALSE,"MechG";#N/A,#N/A,FALSE,"GeotG";#N/A,#N/A,FALSE,"PrcsG";#N/A,#N/A,FALSE,"TunnG";#N/A,#N/A,FALSE,"CivlG";#N/A,#N/A,FALSE,"NtwkG";#N/A,#N/A,FALSE,"EstgG";#N/A,#N/A,FALSE,"PEngG"}</definedName>
    <definedName name="wrn.PRINTBAS." hidden="1">{#N/A,#N/A,FALSE,"Total_OC015";#N/A,#N/A,FALSE,"ADMIN";#N/A,#N/A,FALSE,"PROCES";#N/A,#N/A,FALSE,"mecan";#N/A,#N/A,FALSE,"civil";#N/A,#N/A,FALSE,"CAÑER";#N/A,#N/A,FALSE,"ELEC";#N/A,#N/A,FALSE,"INSTR"}</definedName>
    <definedName name="wrn.PRINTEPRS." hidden="1">{#N/A,#N/A,FALSE,"minas";#N/A,#N/A,FALSE,"Total_OC015";#N/A,#N/A,FALSE,"ADMIN";#N/A,#N/A,FALSE,"PROCES";#N/A,#N/A,FALSE,"civil";#N/A,#N/A,FALSE,"CAÑER";#N/A,#N/A,FALSE,"ELEC";#N/A,#N/A,FALSE,"INSTR";#N/A,#N/A,FALSE,"PDS";#N/A,#N/A,FALSE,"mecan"}</definedName>
    <definedName name="wrn.printeprs1" hidden="1">{#N/A,#N/A,FALSE,"minas";#N/A,#N/A,FALSE,"Total_OC015";#N/A,#N/A,FALSE,"ADMIN";#N/A,#N/A,FALSE,"PROCES";#N/A,#N/A,FALSE,"civil";#N/A,#N/A,FALSE,"CAÑER";#N/A,#N/A,FALSE,"ELEC";#N/A,#N/A,FALSE,"INSTR";#N/A,#N/A,FALSE,"PDS";#N/A,#N/A,FALSE,"mecan"}</definedName>
    <definedName name="wrn.Printing." hidden="1">{"analysis",#N/A,TRUE,"ANALYSIS";"cartaway",#N/A,TRUE,"Excavation Equipment";"excavation",#N/A,TRUE,"Excavation Equipment";"compaction",#N/A,TRUE,"Backfilling Equipment";"riprap transportation",#N/A,TRUE,"RIPRAP PRODUCTION";"summary",#N/A,TRUE,"SUMMARY";"price of imported material",#N/A,TRUE,"Price of Imported Mat'l";"boq summary",#N/A,TRUE,"B.O.Q. SUMMARY"}</definedName>
    <definedName name="wrn.PROCART." hidden="1">{#N/A,#N/A,FALSE,"MAQUINA"}</definedName>
    <definedName name="wrn.Redundant._.Equipment._.Option." hidden="1">{"pumps",#N/A,FALSE,"Option"}</definedName>
    <definedName name="wrn.SOSTENIMIENTO._.NOVIEMBRE._.JRC." hidden="1">{#N/A,#N/A,FALSE,"Sost-Nov"}</definedName>
    <definedName name="wrn.STG._.BLDG._.ENCLOSURE." hidden="1">{"turbine",#N/A,FALSE,"Option"}</definedName>
    <definedName name="wrn.struckgi." hidden="1">{#N/A,#N/A,TRUE,"arnitower";#N/A,#N/A,TRUE,"arnigarage "}</definedName>
    <definedName name="wrn.Summary." hidden="1">{#N/A,#N/A,FALSE,"Matrix";#N/A,#N/A,FALSE,"Executive";#N/A,#N/A,FALSE,"Summary"}</definedName>
    <definedName name="wrn.unidades." hidden="1">{#N/A,#N/A,FALSE,"RESUMEN";#N/A,#N/A,FALSE,"GG-GI";#N/A,#N/A,FALSE,"AMB";#N/A,#N/A,FALSE,"EyR";#N/A,#N/A,FALSE,"UCP";#N/A,#N/A,FALSE,"IND";#N/A,#N/A,FALSE,"LR";#N/A,#N/A,FALSE,"PRV";#N/A,#N/A,FALSE,"TÚNELES";#N/A,#N/A,FALSE,"IDT";#N/A,#N/A,FALSE,"ING"}</definedName>
    <definedName name="wrn.WHOUSE._.CT." hidden="1">{"WESTINGHOUSE",#N/A,FALSE,"Option"}</definedName>
    <definedName name="wsd" hidden="1">{#N/A,#N/A,FALSE,"SumG";#N/A,#N/A,FALSE,"ElecG";#N/A,#N/A,FALSE,"MechG";#N/A,#N/A,FALSE,"GeotG";#N/A,#N/A,FALSE,"PrcsG";#N/A,#N/A,FALSE,"TunnG";#N/A,#N/A,FALSE,"CivlG";#N/A,#N/A,FALSE,"NtwkG";#N/A,#N/A,FALSE,"EstgG";#N/A,#N/A,FALSE,"PEngG"}</definedName>
    <definedName name="wsdf" hidden="1">{#N/A,#N/A,FALSE,"Total_OC015";#N/A,#N/A,FALSE,"ADMIN";#N/A,#N/A,FALSE,"PROCES";#N/A,#N/A,FALSE,"mecan";#N/A,#N/A,FALSE,"civil";#N/A,#N/A,FALSE,"CAÑER";#N/A,#N/A,FALSE,"ELEC";#N/A,#N/A,FALSE,"INSTR"}</definedName>
    <definedName name="wswsw" hidden="1">{#N/A,#N/A,FALSE,"Total_OC015";#N/A,#N/A,FALSE,"ADMIN";#N/A,#N/A,FALSE,"PROCES";#N/A,#N/A,FALSE,"mecan";#N/A,#N/A,FALSE,"civil";#N/A,#N/A,FALSE,"CAÑER";#N/A,#N/A,FALSE,"ELEC";#N/A,#N/A,FALSE,"INSTR"}</definedName>
    <definedName name="wtsgrstr" hidden="1">{#N/A,#N/A,FALSE,"Matrix";#N/A,#N/A,FALSE,"Executive";#N/A,#N/A,FALSE,"Summary";#N/A,#N/A,FALSE,"Office1";#N/A,#N/A,FALSE,"Office2";#N/A,#N/A,FALSE,"Office3";#N/A,#N/A,FALSE,"Office4";#N/A,#N/A,FALSE,"Office5";#N/A,#N/A,FALSE,"Office6";#N/A,#N/A,FALSE,"Office7";#N/A,#N/A,FALSE,"Labor"}</definedName>
    <definedName name="ww" hidden="1">{#N/A,#N/A,TRUE,"1842CWN0"}</definedName>
    <definedName name="wwss" hidden="1">{#N/A,#N/A,FALSE,"SumD";#N/A,#N/A,FALSE,"ElecD";#N/A,#N/A,FALSE,"MechD";#N/A,#N/A,FALSE,"GeotD";#N/A,#N/A,FALSE,"PrcsD";#N/A,#N/A,FALSE,"TunnD";#N/A,#N/A,FALSE,"CivlD";#N/A,#N/A,FALSE,"NtwkD";#N/A,#N/A,FALSE,"EstgD";#N/A,#N/A,FALSE,"PEngD"}</definedName>
    <definedName name="www" hidden="1">{#N/A,#N/A,FALSE,"masez (10)";#N/A,#N/A,FALSE,"masez (7)";#N/A,#N/A,FALSE,"masez (6)";#N/A,#N/A,FALSE,"masez (5)";#N/A,#N/A,FALSE,"masez (4)";#N/A,#N/A,FALSE,"masez (3)";#N/A,#N/A,FALSE,"masez (2)";#N/A,#N/A,FALSE,"GME";#N/A,#N/A,FALSE,"masez"}</definedName>
    <definedName name="wwwww" hidden="1">{#N/A,#N/A,FALSE,"SumD";#N/A,#N/A,FALSE,"ElecD";#N/A,#N/A,FALSE,"MechD";#N/A,#N/A,FALSE,"GeotD";#N/A,#N/A,FALSE,"PrcsD";#N/A,#N/A,FALSE,"TunnD";#N/A,#N/A,FALSE,"CivlD";#N/A,#N/A,FALSE,"NtwkD";#N/A,#N/A,FALSE,"EstgD";#N/A,#N/A,FALSE,"PEngD"}</definedName>
    <definedName name="x" hidden="1">{#N/A,#N/A,FALSE,"SumD";#N/A,#N/A,FALSE,"ElecD";#N/A,#N/A,FALSE,"MechD";#N/A,#N/A,FALSE,"GeotD";#N/A,#N/A,FALSE,"PrcsD";#N/A,#N/A,FALSE,"TunnD";#N/A,#N/A,FALSE,"CivlD";#N/A,#N/A,FALSE,"NtwkD";#N/A,#N/A,FALSE,"EstgD";#N/A,#N/A,FALSE,"PEngD"}</definedName>
    <definedName name="xc" hidden="1">{#N/A,#N/A,FALSE,"SumD";#N/A,#N/A,FALSE,"ElecD";#N/A,#N/A,FALSE,"MechD";#N/A,#N/A,FALSE,"GeotD";#N/A,#N/A,FALSE,"PrcsD";#N/A,#N/A,FALSE,"TunnD";#N/A,#N/A,FALSE,"CivlD";#N/A,#N/A,FALSE,"NtwkD";#N/A,#N/A,FALSE,"EstgD";#N/A,#N/A,FALSE,"PEngD"}</definedName>
    <definedName name="xcx" hidden="1">[29]Quantity!#REF!</definedName>
    <definedName name="xcxc" hidden="1">[29]Quantity!#REF!</definedName>
    <definedName name="xd" hidden="1">{#N/A,#N/A,TRUE,"Est. de Fact.";#N/A,#N/A,TRUE,"Capitulo 19";#N/A,#N/A,TRUE,"Proyecto P855"}</definedName>
    <definedName name="xGraph11" hidden="1">'[45]LIMA-CANTA'!#REF!</definedName>
    <definedName name="xls" hidden="1">{#N/A,#N/A,FALSE,"SumD";#N/A,#N/A,FALSE,"ElecD";#N/A,#N/A,FALSE,"MechD";#N/A,#N/A,FALSE,"GeotD";#N/A,#N/A,FALSE,"PrcsD";#N/A,#N/A,FALSE,"TunnD";#N/A,#N/A,FALSE,"CivlD";#N/A,#N/A,FALSE,"NtwkD";#N/A,#N/A,FALSE,"EstgD";#N/A,#N/A,FALSE,"PEngD"}</definedName>
    <definedName name="xvx" hidden="1">[28]Quantity!#REF!</definedName>
    <definedName name="xx" hidden="1">{#N/A,#N/A,FALSE,"masez (10)";#N/A,#N/A,FALSE,"masez (7)";#N/A,#N/A,FALSE,"masez (6)";#N/A,#N/A,FALSE,"masez (5)";#N/A,#N/A,FALSE,"masez (4)";#N/A,#N/A,FALSE,"masez (3)";#N/A,#N/A,FALSE,"masez (2)";#N/A,#N/A,FALSE,"GME";#N/A,#N/A,FALSE,"masez"}</definedName>
    <definedName name="xxx" hidden="1">{#N/A,#N/A,FALSE,"Matrix";#N/A,#N/A,FALSE,"Executive";#N/A,#N/A,FALSE,"Summary";#N/A,#N/A,FALSE,"Office1";#N/A,#N/A,FALSE,"Office2";#N/A,#N/A,FALSE,"Office3";#N/A,#N/A,FALSE,"Office4";#N/A,#N/A,FALSE,"Office5";#N/A,#N/A,FALSE,"Office6";#N/A,#N/A,FALSE,"Office7";#N/A,#N/A,FALSE,"Labor"}</definedName>
    <definedName name="xxxx" hidden="1">{#N/A,#N/A,FALSE,"masez (10)";#N/A,#N/A,FALSE,"masez (7)";#N/A,#N/A,FALSE,"masez (6)";#N/A,#N/A,FALSE,"masez (5)";#N/A,#N/A,FALSE,"masez (4)";#N/A,#N/A,FALSE,"masez (3)";#N/A,#N/A,FALSE,"masez (2)";#N/A,#N/A,FALSE,"GME";#N/A,#N/A,FALSE,"masez"}</definedName>
    <definedName name="xxxxx" hidden="1">{#N/A,#N/A,FALSE,"masez (10)";#N/A,#N/A,FALSE,"masez (7)";#N/A,#N/A,FALSE,"masez (6)";#N/A,#N/A,FALSE,"masez (5)";#N/A,#N/A,FALSE,"masez (4)";#N/A,#N/A,FALSE,"masez (3)";#N/A,#N/A,FALSE,"masez (2)";#N/A,#N/A,FALSE,"GME";#N/A,#N/A,FALSE,"masez"}</definedName>
    <definedName name="xxxxxxxx" hidden="1">{#N/A,#N/A,FALSE,"SumG";#N/A,#N/A,FALSE,"ElecG";#N/A,#N/A,FALSE,"MechG";#N/A,#N/A,FALSE,"GeotG";#N/A,#N/A,FALSE,"PrcsG";#N/A,#N/A,FALSE,"TunnG";#N/A,#N/A,FALSE,"CivlG";#N/A,#N/A,FALSE,"NtwkG";#N/A,#N/A,FALSE,"EstgG";#N/A,#N/A,FALSE,"PEngG"}</definedName>
    <definedName name="xzvx" hidden="1">[28]Quantity!#REF!</definedName>
    <definedName name="yfc" hidden="1">{#N/A,#N/A,TRUE,"INGENIERIA";#N/A,#N/A,TRUE,"COMPRAS";#N/A,#N/A,TRUE,"DIRECCION";#N/A,#N/A,TRUE,"RESUMEN"}</definedName>
    <definedName name="yhgd" hidden="1">{#N/A,#N/A,TRUE,"1842CWN0"}</definedName>
    <definedName name="yjhf" hidden="1">{#N/A,#N/A,TRUE,"1842CWN0"}</definedName>
    <definedName name="YJUYJKUY" hidden="1">{#N/A,#N/A,TRUE,"1842CWN0"}</definedName>
    <definedName name="yms" hidden="1">{#N/A,#N/A,TRUE,"INGENIERIA";#N/A,#N/A,TRUE,"COMPRAS";#N/A,#N/A,TRUE,"DIRECCION";#N/A,#N/A,TRUE,"RESUMEN"}</definedName>
    <definedName name="yo" hidden="1">{"MO(BASE)",#N/A,FALSE,"MO(BASE)";"MO(BASE)1",#N/A,FALSE,"MO(BASE)";"MO(BASE)2",#N/A,FALSE,"MO(BASE)"}</definedName>
    <definedName name="ytjt" hidden="1">{#N/A,#N/A,TRUE,"INGENIERIA";#N/A,#N/A,TRUE,"COMPRAS";#N/A,#N/A,TRUE,"DIRECCION";#N/A,#N/A,TRUE,"RESUMEN"}</definedName>
    <definedName name="yttyty" hidden="1">{#N/A,#N/A,FALSE,"Total_OC015";#N/A,#N/A,FALSE,"ADMIN";#N/A,#N/A,FALSE,"PROCES";#N/A,#N/A,FALSE,"mecan";#N/A,#N/A,FALSE,"civil";#N/A,#N/A,FALSE,"CAÑER";#N/A,#N/A,FALSE,"ELEC";#N/A,#N/A,FALSE,"INSTR"}</definedName>
    <definedName name="YU" hidden="1">{#N/A,#N/A,FALSE,"SumG";#N/A,#N/A,FALSE,"ElecG";#N/A,#N/A,FALSE,"MechG";#N/A,#N/A,FALSE,"GeotG";#N/A,#N/A,FALSE,"PrcsG";#N/A,#N/A,FALSE,"TunnG";#N/A,#N/A,FALSE,"CivlG";#N/A,#N/A,FALSE,"NtwkG";#N/A,#N/A,FALSE,"EstgG";#N/A,#N/A,FALSE,"PEngG"}</definedName>
    <definedName name="YUJYIUI" hidden="1">{#N/A,#N/A,TRUE,"1842CWN0"}</definedName>
    <definedName name="yujyiuokj"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yuui" hidden="1">{#N/A,#N/A,FALSE,"SumD";#N/A,#N/A,FALSE,"ElecD";#N/A,#N/A,FALSE,"MechD";#N/A,#N/A,FALSE,"GeotD";#N/A,#N/A,FALSE,"PrcsD";#N/A,#N/A,FALSE,"TunnD";#N/A,#N/A,FALSE,"CivlD";#N/A,#N/A,FALSE,"NtwkD";#N/A,#N/A,FALSE,"EstgD";#N/A,#N/A,FALSE,"PEngD"}</definedName>
    <definedName name="yuyuyu" hidden="1">{#N/A,#N/A,FALSE,"minas";#N/A,#N/A,FALSE,"Total_OC015";#N/A,#N/A,FALSE,"ADMIN";#N/A,#N/A,FALSE,"PROCES";#N/A,#N/A,FALSE,"civil";#N/A,#N/A,FALSE,"CAÑER";#N/A,#N/A,FALSE,"ELEC";#N/A,#N/A,FALSE,"INSTR";#N/A,#N/A,FALSE,"PDS";#N/A,#N/A,FALSE,"mecan"}</definedName>
    <definedName name="yy" hidden="1">{#N/A,#N/A,FALSE,"Total_OC015";#N/A,#N/A,FALSE,"ADMIN";#N/A,#N/A,FALSE,"PROCES";#N/A,#N/A,FALSE,"mecan";#N/A,#N/A,FALSE,"civil";#N/A,#N/A,FALSE,"CAÑER";#N/A,#N/A,FALSE,"ELEC";#N/A,#N/A,FALSE,"INSTR"}</definedName>
    <definedName name="yyhhhh" hidden="1">{#N/A,#N/A,FALSE,"Pricing";#N/A,#N/A,FALSE,"Summary";#N/A,#N/A,FALSE,"CompProd";#N/A,#N/A,FALSE,"CompJobhrs";#N/A,#N/A,FALSE,"Escalation";#N/A,#N/A,FALSE,"Contingency";#N/A,#N/A,FALSE,"GM";#N/A,#N/A,FALSE,"CompWage";#N/A,#N/A,FALSE,"costSum"}</definedName>
    <definedName name="yyy" hidden="1">{#N/A,#N/A,FALSE,"SumD";#N/A,#N/A,FALSE,"ElecD";#N/A,#N/A,FALSE,"MechD";#N/A,#N/A,FALSE,"GeotD";#N/A,#N/A,FALSE,"PrcsD";#N/A,#N/A,FALSE,"TunnD";#N/A,#N/A,FALSE,"CivlD";#N/A,#N/A,FALSE,"NtwkD";#N/A,#N/A,FALSE,"EstgD";#N/A,#N/A,FALSE,"PEngD"}</definedName>
    <definedName name="yyyhhh" hidden="1">{#N/A,#N/A,FALSE,"SumG";#N/A,#N/A,FALSE,"ElecG";#N/A,#N/A,FALSE,"MechG";#N/A,#N/A,FALSE,"GeotG";#N/A,#N/A,FALSE,"PrcsG";#N/A,#N/A,FALSE,"TunnG";#N/A,#N/A,FALSE,"CivlG";#N/A,#N/A,FALSE,"NtwkG";#N/A,#N/A,FALSE,"EstgG";#N/A,#N/A,FALSE,"PEngG"}</definedName>
    <definedName name="yyyyyhh" hidden="1">{#N/A,#N/A,FALSE,"SumG";#N/A,#N/A,FALSE,"ElecG";#N/A,#N/A,FALSE,"MechG";#N/A,#N/A,FALSE,"GeotG";#N/A,#N/A,FALSE,"PrcsG";#N/A,#N/A,FALSE,"TunnG";#N/A,#N/A,FALSE,"CivlG";#N/A,#N/A,FALSE,"NtwkG";#N/A,#N/A,FALSE,"EstgG";#N/A,#N/A,FALSE,"PEngG"}</definedName>
    <definedName name="z" hidden="1">{#N/A,#N/A,FALSE,"SumG";#N/A,#N/A,FALSE,"ElecG";#N/A,#N/A,FALSE,"MechG";#N/A,#N/A,FALSE,"GeotG";#N/A,#N/A,FALSE,"PrcsG";#N/A,#N/A,FALSE,"TunnG";#N/A,#N/A,FALSE,"CivlG";#N/A,#N/A,FALSE,"NtwkG";#N/A,#N/A,FALSE,"EstgG";#N/A,#N/A,FALSE,"PEngG"}</definedName>
    <definedName name="Z_56770540_A97A_11D1_870B_00002143DF72_.wvu.Rows" hidden="1">[49]PRESUPUESTO!#REF!,[49]PRESUPUESTO!#REF!,[49]PRESUPUESTO!#REF!,[49]PRESUPUESTO!#REF!,[49]PRESUPUESTO!#REF!,[49]PRESUPUESTO!#REF!,[49]PRESUPUESTO!#REF!,[49]PRESUPUESTO!#REF!,[49]PRESUPUESTO!#REF!,[49]PRESUPUESTO!#REF!,[49]PRESUPUESTO!#REF!,[49]PRESUPUESTO!$A$287:$IV$287,[49]PRESUPUESTO!$A$292:$IV$294</definedName>
    <definedName name="Zapatas" hidden="1">{#N/A,#N/A,TRUE,"INGENIERIA";#N/A,#N/A,TRUE,"COMPRAS";#N/A,#N/A,TRUE,"DIRECCION";#N/A,#N/A,TRUE,"RESUMEN"}</definedName>
    <definedName name="zse" hidden="1">{#N/A,#N/A,FALSE,"SumG";#N/A,#N/A,FALSE,"ElecG";#N/A,#N/A,FALSE,"MechG";#N/A,#N/A,FALSE,"GeotG";#N/A,#N/A,FALSE,"PrcsG";#N/A,#N/A,FALSE,"TunnG";#N/A,#N/A,FALSE,"CivlG";#N/A,#N/A,FALSE,"NtwkG";#N/A,#N/A,FALSE,"EstgG";#N/A,#N/A,FALSE,"PEngG"}</definedName>
    <definedName name="zxc" hidden="1">[29]Quantity!#REF!</definedName>
    <definedName name="ZXFG" hidden="1">{#N/A,#N/A,FALSE,"SumD";#N/A,#N/A,FALSE,"ElecD";#N/A,#N/A,FALSE,"MechD";#N/A,#N/A,FALSE,"GeotD";#N/A,#N/A,FALSE,"PrcsD";#N/A,#N/A,FALSE,"TunnD";#N/A,#N/A,FALSE,"CivlD";#N/A,#N/A,FALSE,"NtwkD";#N/A,#N/A,FALSE,"EstgD";#N/A,#N/A,FALSE,"PEngD"}</definedName>
    <definedName name="zz" hidden="1">{#N/A,#N/A,FALSE,"SumD";#N/A,#N/A,FALSE,"ElecD";#N/A,#N/A,FALSE,"MechD";#N/A,#N/A,FALSE,"GeotD";#N/A,#N/A,FALSE,"PrcsD";#N/A,#N/A,FALSE,"TunnD";#N/A,#N/A,FALSE,"CivlD";#N/A,#N/A,FALSE,"NtwkD";#N/A,#N/A,FALSE,"EstgD";#N/A,#N/A,FALSE,"PEngD"}</definedName>
    <definedName name="zzzz" hidden="1">{#N/A,#N/A,FALSE,"SumG";#N/A,#N/A,FALSE,"ElecG";#N/A,#N/A,FALSE,"MechG";#N/A,#N/A,FALSE,"GeotG";#N/A,#N/A,FALSE,"PrcsG";#N/A,#N/A,FALSE,"TunnG";#N/A,#N/A,FALSE,"CivlG";#N/A,#N/A,FALSE,"NtwkG";#N/A,#N/A,FALSE,"EstgG";#N/A,#N/A,FALSE,"PEngG"}</definedName>
    <definedName name="zzzzz" hidden="1">{#N/A,#N/A,FALSE,"minas";#N/A,#N/A,FALSE,"Total_OC015";#N/A,#N/A,FALSE,"ADMIN";#N/A,#N/A,FALSE,"PROCES";#N/A,#N/A,FALSE,"civil";#N/A,#N/A,FALSE,"CAÑER";#N/A,#N/A,FALSE,"ELEC";#N/A,#N/A,FALSE,"INSTR";#N/A,#N/A,FALSE,"PDS";#N/A,#N/A,FALSE,"mecan"}</definedName>
    <definedName name="zzzzzz" hidden="1">{#N/A,#N/A,FALSE,"SumD";#N/A,#N/A,FALSE,"ElecD";#N/A,#N/A,FALSE,"MechD";#N/A,#N/A,FALSE,"GeotD";#N/A,#N/A,FALSE,"PrcsD";#N/A,#N/A,FALSE,"TunnD";#N/A,#N/A,FALSE,"CivlD";#N/A,#N/A,FALSE,"NtwkD";#N/A,#N/A,FALSE,"EstgD";#N/A,#N/A,FALSE,"PEngD"}</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9" i="1" l="1"/>
  <c r="U296" i="1"/>
  <c r="U294" i="1"/>
  <c r="AN12" i="1" l="1"/>
  <c r="U261" i="1"/>
  <c r="H17" i="7" l="1"/>
  <c r="N17" i="7"/>
  <c r="K17" i="7"/>
  <c r="AN278" i="1"/>
  <c r="AO278" i="1" s="1"/>
  <c r="AM278" i="1"/>
  <c r="AK278" i="1"/>
  <c r="AI278" i="1"/>
  <c r="AG278" i="1"/>
  <c r="AE278" i="1"/>
  <c r="AC278" i="1"/>
  <c r="AA278" i="1"/>
  <c r="Y278" i="1"/>
  <c r="W278" i="1"/>
  <c r="U278" i="1"/>
  <c r="I278" i="1"/>
  <c r="AN277" i="1"/>
  <c r="AP277" i="1" s="1"/>
  <c r="AM277" i="1"/>
  <c r="AK277" i="1"/>
  <c r="AI277" i="1"/>
  <c r="AG277" i="1"/>
  <c r="AE277" i="1"/>
  <c r="AC277" i="1"/>
  <c r="AA277" i="1"/>
  <c r="Y277" i="1"/>
  <c r="W277" i="1"/>
  <c r="U277" i="1"/>
  <c r="I277" i="1"/>
  <c r="AN276" i="1"/>
  <c r="AO276" i="1" s="1"/>
  <c r="AM276" i="1"/>
  <c r="AK276" i="1"/>
  <c r="AI276" i="1"/>
  <c r="AG276" i="1"/>
  <c r="AE276" i="1"/>
  <c r="AC276" i="1"/>
  <c r="AA276" i="1"/>
  <c r="Y276" i="1"/>
  <c r="W276" i="1"/>
  <c r="U276" i="1"/>
  <c r="I276" i="1"/>
  <c r="AN275" i="1"/>
  <c r="AP275" i="1" s="1"/>
  <c r="AM275" i="1"/>
  <c r="AK275" i="1"/>
  <c r="AI275" i="1"/>
  <c r="AG275" i="1"/>
  <c r="AE275" i="1"/>
  <c r="AC275" i="1"/>
  <c r="AA275" i="1"/>
  <c r="Y275" i="1"/>
  <c r="W275" i="1"/>
  <c r="U275" i="1"/>
  <c r="I275" i="1"/>
  <c r="AN274" i="1"/>
  <c r="AP274" i="1" s="1"/>
  <c r="AM274" i="1"/>
  <c r="AK274" i="1"/>
  <c r="AI274" i="1"/>
  <c r="AG274" i="1"/>
  <c r="AE274" i="1"/>
  <c r="AC274" i="1"/>
  <c r="AA274" i="1"/>
  <c r="Y274" i="1"/>
  <c r="W274" i="1"/>
  <c r="U274" i="1"/>
  <c r="I274" i="1"/>
  <c r="AN273" i="1"/>
  <c r="AP273" i="1" s="1"/>
  <c r="AM273" i="1"/>
  <c r="AK273" i="1"/>
  <c r="AI273" i="1"/>
  <c r="AG273" i="1"/>
  <c r="AE273" i="1"/>
  <c r="AC273" i="1"/>
  <c r="AA273" i="1"/>
  <c r="Y273" i="1"/>
  <c r="W273" i="1"/>
  <c r="U273" i="1"/>
  <c r="I273" i="1"/>
  <c r="AN272" i="1"/>
  <c r="AP272" i="1" s="1"/>
  <c r="AM272" i="1"/>
  <c r="AK272" i="1"/>
  <c r="AI272" i="1"/>
  <c r="AG272" i="1"/>
  <c r="AE272" i="1"/>
  <c r="AC272" i="1"/>
  <c r="AA272" i="1"/>
  <c r="Y272" i="1"/>
  <c r="W272" i="1"/>
  <c r="U272" i="1"/>
  <c r="I272" i="1"/>
  <c r="AN271" i="1"/>
  <c r="AP271" i="1" s="1"/>
  <c r="AM271" i="1"/>
  <c r="AK271" i="1"/>
  <c r="AI271" i="1"/>
  <c r="AG271" i="1"/>
  <c r="AE271" i="1"/>
  <c r="AC271" i="1"/>
  <c r="AA271" i="1"/>
  <c r="Y271" i="1"/>
  <c r="W271" i="1"/>
  <c r="U271" i="1"/>
  <c r="I271" i="1"/>
  <c r="AN270" i="1"/>
  <c r="AO270" i="1" s="1"/>
  <c r="AM270" i="1"/>
  <c r="AK270" i="1"/>
  <c r="AI270" i="1"/>
  <c r="AG270" i="1"/>
  <c r="AE270" i="1"/>
  <c r="AC270" i="1"/>
  <c r="AA270" i="1"/>
  <c r="Y270" i="1"/>
  <c r="W270" i="1"/>
  <c r="U270" i="1"/>
  <c r="I270" i="1"/>
  <c r="AN269" i="1"/>
  <c r="AP269" i="1" s="1"/>
  <c r="AM269" i="1"/>
  <c r="AK269" i="1"/>
  <c r="AI269" i="1"/>
  <c r="AG269" i="1"/>
  <c r="AE269" i="1"/>
  <c r="AC269" i="1"/>
  <c r="AA269" i="1"/>
  <c r="Y269" i="1"/>
  <c r="W269" i="1"/>
  <c r="U269" i="1"/>
  <c r="I269" i="1"/>
  <c r="AN268" i="1"/>
  <c r="AO268" i="1" s="1"/>
  <c r="AM268" i="1"/>
  <c r="AK268" i="1"/>
  <c r="AI268" i="1"/>
  <c r="AG268" i="1"/>
  <c r="AE268" i="1"/>
  <c r="AC268" i="1"/>
  <c r="AA268" i="1"/>
  <c r="Y268" i="1"/>
  <c r="W268" i="1"/>
  <c r="U268" i="1"/>
  <c r="I268" i="1"/>
  <c r="AN267" i="1"/>
  <c r="AP267" i="1" s="1"/>
  <c r="AM267" i="1"/>
  <c r="AK267" i="1"/>
  <c r="AI267" i="1"/>
  <c r="AG267" i="1"/>
  <c r="AE267" i="1"/>
  <c r="AC267" i="1"/>
  <c r="AA267" i="1"/>
  <c r="Y267" i="1"/>
  <c r="W267" i="1"/>
  <c r="U267" i="1"/>
  <c r="I267" i="1"/>
  <c r="AN266" i="1"/>
  <c r="AO266" i="1" s="1"/>
  <c r="AM266" i="1"/>
  <c r="AK266" i="1"/>
  <c r="AI266" i="1"/>
  <c r="AG266" i="1"/>
  <c r="AE266" i="1"/>
  <c r="AC266" i="1"/>
  <c r="AA266" i="1"/>
  <c r="Y266" i="1"/>
  <c r="W266" i="1"/>
  <c r="U266" i="1"/>
  <c r="I266" i="1"/>
  <c r="AN265" i="1"/>
  <c r="AP265" i="1" s="1"/>
  <c r="AM265" i="1"/>
  <c r="AK265" i="1"/>
  <c r="AI265" i="1"/>
  <c r="AG265" i="1"/>
  <c r="AE265" i="1"/>
  <c r="AC265" i="1"/>
  <c r="AA265" i="1"/>
  <c r="Y265" i="1"/>
  <c r="W265" i="1"/>
  <c r="U265" i="1"/>
  <c r="I265" i="1"/>
  <c r="AN264" i="1"/>
  <c r="AP264" i="1" s="1"/>
  <c r="AM264" i="1"/>
  <c r="AK264" i="1"/>
  <c r="AI264" i="1"/>
  <c r="AG264" i="1"/>
  <c r="AE264" i="1"/>
  <c r="AC264" i="1"/>
  <c r="AA264" i="1"/>
  <c r="Y264" i="1"/>
  <c r="W264" i="1"/>
  <c r="U264" i="1"/>
  <c r="I264" i="1"/>
  <c r="AN263" i="1"/>
  <c r="AP263" i="1" s="1"/>
  <c r="AM263" i="1"/>
  <c r="AK263" i="1"/>
  <c r="AI263" i="1"/>
  <c r="AG263" i="1"/>
  <c r="AE263" i="1"/>
  <c r="AC263" i="1"/>
  <c r="AA263" i="1"/>
  <c r="Y263" i="1"/>
  <c r="W263" i="1"/>
  <c r="U263" i="1"/>
  <c r="I263" i="1"/>
  <c r="AN262" i="1"/>
  <c r="AM262" i="1"/>
  <c r="AK262" i="1"/>
  <c r="AI262" i="1"/>
  <c r="AG262" i="1"/>
  <c r="AE262" i="1"/>
  <c r="AC262" i="1"/>
  <c r="AA262" i="1"/>
  <c r="Y262" i="1"/>
  <c r="W262" i="1"/>
  <c r="U262" i="1"/>
  <c r="I262" i="1"/>
  <c r="AN261" i="1"/>
  <c r="AP261" i="1" s="1"/>
  <c r="AM261" i="1"/>
  <c r="AK261" i="1"/>
  <c r="AI261" i="1"/>
  <c r="AG261" i="1"/>
  <c r="AE261" i="1"/>
  <c r="AC261" i="1"/>
  <c r="AA261" i="1"/>
  <c r="Y261" i="1"/>
  <c r="W261" i="1"/>
  <c r="I261" i="1"/>
  <c r="AN260" i="1"/>
  <c r="AP260" i="1" s="1"/>
  <c r="AM260" i="1"/>
  <c r="AK260" i="1"/>
  <c r="AI260" i="1"/>
  <c r="AG260" i="1"/>
  <c r="AE260" i="1"/>
  <c r="AC260" i="1"/>
  <c r="AA260" i="1"/>
  <c r="Y260" i="1"/>
  <c r="W260" i="1"/>
  <c r="I260" i="1"/>
  <c r="AN259" i="1"/>
  <c r="AM259" i="1"/>
  <c r="AK259" i="1"/>
  <c r="AI259" i="1"/>
  <c r="AG259" i="1"/>
  <c r="AE259" i="1"/>
  <c r="AC259" i="1"/>
  <c r="AA259" i="1"/>
  <c r="Y259" i="1"/>
  <c r="W259" i="1"/>
  <c r="I259" i="1"/>
  <c r="AN258" i="1"/>
  <c r="AO258" i="1" s="1"/>
  <c r="AM258" i="1"/>
  <c r="AK258" i="1"/>
  <c r="AI258" i="1"/>
  <c r="AG258" i="1"/>
  <c r="AE258" i="1"/>
  <c r="AC258" i="1"/>
  <c r="AA258" i="1"/>
  <c r="Y258" i="1"/>
  <c r="W258" i="1"/>
  <c r="I258" i="1"/>
  <c r="AN257" i="1"/>
  <c r="AP257" i="1" s="1"/>
  <c r="AM257" i="1"/>
  <c r="AK257" i="1"/>
  <c r="AI257" i="1"/>
  <c r="AG257" i="1"/>
  <c r="AE257" i="1"/>
  <c r="AC257" i="1"/>
  <c r="AA257" i="1"/>
  <c r="Y257" i="1"/>
  <c r="W257" i="1"/>
  <c r="I257" i="1"/>
  <c r="AN256" i="1"/>
  <c r="AM256" i="1"/>
  <c r="AK256" i="1"/>
  <c r="AI256" i="1"/>
  <c r="AG256" i="1"/>
  <c r="AE256" i="1"/>
  <c r="AC256" i="1"/>
  <c r="AA256" i="1"/>
  <c r="Y256" i="1"/>
  <c r="W256" i="1"/>
  <c r="I256" i="1"/>
  <c r="AN255" i="1"/>
  <c r="AP255" i="1" s="1"/>
  <c r="AM255" i="1"/>
  <c r="AK255" i="1"/>
  <c r="AI255" i="1"/>
  <c r="AG255" i="1"/>
  <c r="AE255" i="1"/>
  <c r="AC255" i="1"/>
  <c r="AA255" i="1"/>
  <c r="Y255" i="1"/>
  <c r="W255" i="1"/>
  <c r="I255" i="1"/>
  <c r="AN254" i="1"/>
  <c r="AP254" i="1" s="1"/>
  <c r="AM254" i="1"/>
  <c r="AK254" i="1"/>
  <c r="AI254" i="1"/>
  <c r="AG254" i="1"/>
  <c r="AE254" i="1"/>
  <c r="AC254" i="1"/>
  <c r="AA254" i="1"/>
  <c r="Y254" i="1"/>
  <c r="W254" i="1"/>
  <c r="I254" i="1"/>
  <c r="AN253" i="1"/>
  <c r="AP253" i="1" s="1"/>
  <c r="AM253" i="1"/>
  <c r="AK253" i="1"/>
  <c r="AI253" i="1"/>
  <c r="AG253" i="1"/>
  <c r="AE253" i="1"/>
  <c r="AC253" i="1"/>
  <c r="AA253" i="1"/>
  <c r="Y253" i="1"/>
  <c r="W253" i="1"/>
  <c r="I253" i="1"/>
  <c r="AN252" i="1"/>
  <c r="AP252" i="1" s="1"/>
  <c r="AM252" i="1"/>
  <c r="AK252" i="1"/>
  <c r="AI252" i="1"/>
  <c r="AG252" i="1"/>
  <c r="AE252" i="1"/>
  <c r="AC252" i="1"/>
  <c r="AA252" i="1"/>
  <c r="Y252" i="1"/>
  <c r="W252" i="1"/>
  <c r="I252" i="1"/>
  <c r="AN251" i="1"/>
  <c r="AM251" i="1"/>
  <c r="AK251" i="1"/>
  <c r="AI251" i="1"/>
  <c r="AG251" i="1"/>
  <c r="AE251" i="1"/>
  <c r="AC251" i="1"/>
  <c r="AA251" i="1"/>
  <c r="Y251" i="1"/>
  <c r="W251" i="1"/>
  <c r="I251" i="1"/>
  <c r="AN250" i="1"/>
  <c r="AP250" i="1" s="1"/>
  <c r="AM250" i="1"/>
  <c r="AK250" i="1"/>
  <c r="AI250" i="1"/>
  <c r="AG250" i="1"/>
  <c r="AE250" i="1"/>
  <c r="AC250" i="1"/>
  <c r="AA250" i="1"/>
  <c r="Y250" i="1"/>
  <c r="W250" i="1"/>
  <c r="I250" i="1"/>
  <c r="AN249" i="1"/>
  <c r="AP249" i="1" s="1"/>
  <c r="AM249" i="1"/>
  <c r="AK249" i="1"/>
  <c r="AI249" i="1"/>
  <c r="AG249" i="1"/>
  <c r="AE249" i="1"/>
  <c r="AC249" i="1"/>
  <c r="AA249" i="1"/>
  <c r="Y249" i="1"/>
  <c r="W249" i="1"/>
  <c r="I249" i="1"/>
  <c r="AN248" i="1"/>
  <c r="AM248" i="1"/>
  <c r="AK248" i="1"/>
  <c r="AI248" i="1"/>
  <c r="AG248" i="1"/>
  <c r="AE248" i="1"/>
  <c r="AC248" i="1"/>
  <c r="AA248" i="1"/>
  <c r="Y248" i="1"/>
  <c r="W248" i="1"/>
  <c r="I248" i="1"/>
  <c r="AN247" i="1"/>
  <c r="AP247" i="1" s="1"/>
  <c r="AM247" i="1"/>
  <c r="AK247" i="1"/>
  <c r="AI247" i="1"/>
  <c r="AG247" i="1"/>
  <c r="AE247" i="1"/>
  <c r="AC247" i="1"/>
  <c r="AA247" i="1"/>
  <c r="Y247" i="1"/>
  <c r="W247" i="1"/>
  <c r="I247" i="1"/>
  <c r="AN246" i="1"/>
  <c r="AM246" i="1"/>
  <c r="AK246" i="1"/>
  <c r="AI246" i="1"/>
  <c r="AG246" i="1"/>
  <c r="AE246" i="1"/>
  <c r="AC246" i="1"/>
  <c r="AA246" i="1"/>
  <c r="Y246" i="1"/>
  <c r="W246" i="1"/>
  <c r="I246" i="1"/>
  <c r="AN245" i="1"/>
  <c r="AP245" i="1" s="1"/>
  <c r="AM245" i="1"/>
  <c r="AK245" i="1"/>
  <c r="AI245" i="1"/>
  <c r="AG245" i="1"/>
  <c r="AE245" i="1"/>
  <c r="AC245" i="1"/>
  <c r="AA245" i="1"/>
  <c r="Y245" i="1"/>
  <c r="W245" i="1"/>
  <c r="I245" i="1"/>
  <c r="AN244" i="1"/>
  <c r="AP244" i="1" s="1"/>
  <c r="AM244" i="1"/>
  <c r="AK244" i="1"/>
  <c r="AI244" i="1"/>
  <c r="AG244" i="1"/>
  <c r="AE244" i="1"/>
  <c r="AC244" i="1"/>
  <c r="AA244" i="1"/>
  <c r="Y244" i="1"/>
  <c r="W244" i="1"/>
  <c r="I244" i="1"/>
  <c r="AN243" i="1"/>
  <c r="AM243" i="1"/>
  <c r="AK243" i="1"/>
  <c r="AI243" i="1"/>
  <c r="AG243" i="1"/>
  <c r="AE243" i="1"/>
  <c r="AC243" i="1"/>
  <c r="AA243" i="1"/>
  <c r="Y243" i="1"/>
  <c r="W243" i="1"/>
  <c r="I243" i="1"/>
  <c r="AN242" i="1"/>
  <c r="AP242" i="1" s="1"/>
  <c r="AM242" i="1"/>
  <c r="AK242" i="1"/>
  <c r="AI242" i="1"/>
  <c r="AG242" i="1"/>
  <c r="AE242" i="1"/>
  <c r="AC242" i="1"/>
  <c r="AA242" i="1"/>
  <c r="Y242" i="1"/>
  <c r="W242" i="1"/>
  <c r="I242" i="1"/>
  <c r="AN241" i="1"/>
  <c r="AP241" i="1" s="1"/>
  <c r="AM241" i="1"/>
  <c r="AK241" i="1"/>
  <c r="AI241" i="1"/>
  <c r="AG241" i="1"/>
  <c r="AE241" i="1"/>
  <c r="AC241" i="1"/>
  <c r="AA241" i="1"/>
  <c r="Y241" i="1"/>
  <c r="W241" i="1"/>
  <c r="I241" i="1"/>
  <c r="AN240" i="1"/>
  <c r="AP240" i="1" s="1"/>
  <c r="AM240" i="1"/>
  <c r="AK240" i="1"/>
  <c r="AI240" i="1"/>
  <c r="AG240" i="1"/>
  <c r="AE240" i="1"/>
  <c r="AC240" i="1"/>
  <c r="AA240" i="1"/>
  <c r="Y240" i="1"/>
  <c r="W240" i="1"/>
  <c r="I240" i="1"/>
  <c r="AN239" i="1"/>
  <c r="AP239" i="1" s="1"/>
  <c r="AM239" i="1"/>
  <c r="AK239" i="1"/>
  <c r="AI239" i="1"/>
  <c r="AG239" i="1"/>
  <c r="AE239" i="1"/>
  <c r="AC239" i="1"/>
  <c r="AA239" i="1"/>
  <c r="Y239" i="1"/>
  <c r="W239" i="1"/>
  <c r="I239" i="1"/>
  <c r="AN238" i="1"/>
  <c r="AM238" i="1"/>
  <c r="AK238" i="1"/>
  <c r="AI238" i="1"/>
  <c r="AG238" i="1"/>
  <c r="AE238" i="1"/>
  <c r="AC238" i="1"/>
  <c r="AA238" i="1"/>
  <c r="Y238" i="1"/>
  <c r="W238" i="1"/>
  <c r="I238" i="1"/>
  <c r="AN237" i="1"/>
  <c r="AP237" i="1" s="1"/>
  <c r="AM237" i="1"/>
  <c r="AK237" i="1"/>
  <c r="AI237" i="1"/>
  <c r="AG237" i="1"/>
  <c r="AE237" i="1"/>
  <c r="AC237" i="1"/>
  <c r="AA237" i="1"/>
  <c r="Y237" i="1"/>
  <c r="W237" i="1"/>
  <c r="I237" i="1"/>
  <c r="AN236" i="1"/>
  <c r="AP236" i="1" s="1"/>
  <c r="AM236" i="1"/>
  <c r="AK236" i="1"/>
  <c r="AI236" i="1"/>
  <c r="AG236" i="1"/>
  <c r="AE236" i="1"/>
  <c r="AC236" i="1"/>
  <c r="AA236" i="1"/>
  <c r="Y236" i="1"/>
  <c r="W236" i="1"/>
  <c r="I236" i="1"/>
  <c r="AN235" i="1"/>
  <c r="AM235" i="1"/>
  <c r="AK235" i="1"/>
  <c r="AI235" i="1"/>
  <c r="AG235" i="1"/>
  <c r="AE235" i="1"/>
  <c r="AC235" i="1"/>
  <c r="AA235" i="1"/>
  <c r="Y235" i="1"/>
  <c r="W235" i="1"/>
  <c r="I235" i="1"/>
  <c r="AN234" i="1"/>
  <c r="AO234" i="1" s="1"/>
  <c r="AM234" i="1"/>
  <c r="AK234" i="1"/>
  <c r="AI234" i="1"/>
  <c r="AG234" i="1"/>
  <c r="AE234" i="1"/>
  <c r="AC234" i="1"/>
  <c r="AA234" i="1"/>
  <c r="Y234" i="1"/>
  <c r="W234" i="1"/>
  <c r="I234" i="1"/>
  <c r="AN233" i="1"/>
  <c r="AP233" i="1" s="1"/>
  <c r="AM233" i="1"/>
  <c r="AK233" i="1"/>
  <c r="AI233" i="1"/>
  <c r="AG233" i="1"/>
  <c r="AE233" i="1"/>
  <c r="AC233" i="1"/>
  <c r="AA233" i="1"/>
  <c r="Y233" i="1"/>
  <c r="W233" i="1"/>
  <c r="I233" i="1"/>
  <c r="AN232" i="1"/>
  <c r="AM232" i="1"/>
  <c r="AK232" i="1"/>
  <c r="AI232" i="1"/>
  <c r="AG232" i="1"/>
  <c r="AE232" i="1"/>
  <c r="AC232" i="1"/>
  <c r="AA232" i="1"/>
  <c r="Y232" i="1"/>
  <c r="W232" i="1"/>
  <c r="I232" i="1"/>
  <c r="AN231" i="1"/>
  <c r="AM231" i="1"/>
  <c r="AK231" i="1"/>
  <c r="AI231" i="1"/>
  <c r="AG231" i="1"/>
  <c r="AE231" i="1"/>
  <c r="AC231" i="1"/>
  <c r="AA231" i="1"/>
  <c r="Y231" i="1"/>
  <c r="W231" i="1"/>
  <c r="I231" i="1"/>
  <c r="AN230" i="1"/>
  <c r="AP230" i="1" s="1"/>
  <c r="AM230" i="1"/>
  <c r="AK230" i="1"/>
  <c r="AI230" i="1"/>
  <c r="AG230" i="1"/>
  <c r="AE230" i="1"/>
  <c r="AC230" i="1"/>
  <c r="AA230" i="1"/>
  <c r="Y230" i="1"/>
  <c r="W230" i="1"/>
  <c r="I230" i="1"/>
  <c r="AN229" i="1"/>
  <c r="AP229" i="1" s="1"/>
  <c r="AM229" i="1"/>
  <c r="AK229" i="1"/>
  <c r="AI229" i="1"/>
  <c r="AG229" i="1"/>
  <c r="AE229" i="1"/>
  <c r="AC229" i="1"/>
  <c r="AA229" i="1"/>
  <c r="Y229" i="1"/>
  <c r="W229" i="1"/>
  <c r="I229" i="1"/>
  <c r="AN228" i="1"/>
  <c r="AP228" i="1" s="1"/>
  <c r="AM228" i="1"/>
  <c r="AK228" i="1"/>
  <c r="AI228" i="1"/>
  <c r="AG228" i="1"/>
  <c r="AE228" i="1"/>
  <c r="AC228" i="1"/>
  <c r="AA228" i="1"/>
  <c r="Y228" i="1"/>
  <c r="W228" i="1"/>
  <c r="I228" i="1"/>
  <c r="AN227" i="1"/>
  <c r="AP227" i="1" s="1"/>
  <c r="AM227" i="1"/>
  <c r="AK227" i="1"/>
  <c r="AI227" i="1"/>
  <c r="AG227" i="1"/>
  <c r="AE227" i="1"/>
  <c r="AC227" i="1"/>
  <c r="AA227" i="1"/>
  <c r="Y227" i="1"/>
  <c r="W227" i="1"/>
  <c r="I227" i="1"/>
  <c r="AN226" i="1"/>
  <c r="AO226" i="1" s="1"/>
  <c r="AM226" i="1"/>
  <c r="AK226" i="1"/>
  <c r="AI226" i="1"/>
  <c r="AG226" i="1"/>
  <c r="AE226" i="1"/>
  <c r="AC226" i="1"/>
  <c r="AA226" i="1"/>
  <c r="Y226" i="1"/>
  <c r="W226" i="1"/>
  <c r="I226" i="1"/>
  <c r="AN225" i="1"/>
  <c r="AP225" i="1" s="1"/>
  <c r="AM225" i="1"/>
  <c r="AK225" i="1"/>
  <c r="AI225" i="1"/>
  <c r="AG225" i="1"/>
  <c r="AE225" i="1"/>
  <c r="AC225" i="1"/>
  <c r="AA225" i="1"/>
  <c r="Y225" i="1"/>
  <c r="W225" i="1"/>
  <c r="I225" i="1"/>
  <c r="AN224" i="1"/>
  <c r="AM224" i="1"/>
  <c r="AK224" i="1"/>
  <c r="AI224" i="1"/>
  <c r="AG224" i="1"/>
  <c r="AE224" i="1"/>
  <c r="AC224" i="1"/>
  <c r="AA224" i="1"/>
  <c r="Y224" i="1"/>
  <c r="W224" i="1"/>
  <c r="I224" i="1"/>
  <c r="AN223" i="1"/>
  <c r="AP223" i="1" s="1"/>
  <c r="AM223" i="1"/>
  <c r="AK223" i="1"/>
  <c r="AI223" i="1"/>
  <c r="AG223" i="1"/>
  <c r="AE223" i="1"/>
  <c r="AC223" i="1"/>
  <c r="AA223" i="1"/>
  <c r="Y223" i="1"/>
  <c r="W223" i="1"/>
  <c r="I223" i="1"/>
  <c r="AN222" i="1"/>
  <c r="AP222" i="1" s="1"/>
  <c r="AM222" i="1"/>
  <c r="AK222" i="1"/>
  <c r="AI222" i="1"/>
  <c r="AG222" i="1"/>
  <c r="AE222" i="1"/>
  <c r="AC222" i="1"/>
  <c r="AA222" i="1"/>
  <c r="Y222" i="1"/>
  <c r="W222" i="1"/>
  <c r="I222" i="1"/>
  <c r="AN221" i="1"/>
  <c r="AP221" i="1" s="1"/>
  <c r="AM221" i="1"/>
  <c r="AK221" i="1"/>
  <c r="AI221" i="1"/>
  <c r="AG221" i="1"/>
  <c r="AE221" i="1"/>
  <c r="AC221" i="1"/>
  <c r="AA221" i="1"/>
  <c r="Y221" i="1"/>
  <c r="W221" i="1"/>
  <c r="I221" i="1"/>
  <c r="AN220" i="1"/>
  <c r="AP220" i="1" s="1"/>
  <c r="AM220" i="1"/>
  <c r="AK220" i="1"/>
  <c r="AI220" i="1"/>
  <c r="AG220" i="1"/>
  <c r="AE220" i="1"/>
  <c r="AC220" i="1"/>
  <c r="AA220" i="1"/>
  <c r="Y220" i="1"/>
  <c r="W220" i="1"/>
  <c r="I220" i="1"/>
  <c r="AN219" i="1"/>
  <c r="AM219" i="1"/>
  <c r="AK219" i="1"/>
  <c r="AI219" i="1"/>
  <c r="AG219" i="1"/>
  <c r="AE219" i="1"/>
  <c r="AC219" i="1"/>
  <c r="AA219" i="1"/>
  <c r="Y219" i="1"/>
  <c r="W219" i="1"/>
  <c r="I219" i="1"/>
  <c r="AN218" i="1"/>
  <c r="AM218" i="1"/>
  <c r="AK218" i="1"/>
  <c r="AI218" i="1"/>
  <c r="AG218" i="1"/>
  <c r="AE218" i="1"/>
  <c r="AC218" i="1"/>
  <c r="AA218" i="1"/>
  <c r="Y218" i="1"/>
  <c r="W218" i="1"/>
  <c r="I218" i="1"/>
  <c r="AN217" i="1"/>
  <c r="AP217" i="1" s="1"/>
  <c r="AM217" i="1"/>
  <c r="AK217" i="1"/>
  <c r="AI217" i="1"/>
  <c r="AG217" i="1"/>
  <c r="AE217" i="1"/>
  <c r="AC217" i="1"/>
  <c r="AA217" i="1"/>
  <c r="Y217" i="1"/>
  <c r="W217" i="1"/>
  <c r="I217" i="1"/>
  <c r="AN216" i="1"/>
  <c r="AM216" i="1"/>
  <c r="AK216" i="1"/>
  <c r="AI216" i="1"/>
  <c r="AG216" i="1"/>
  <c r="AE216" i="1"/>
  <c r="AC216" i="1"/>
  <c r="AA216" i="1"/>
  <c r="Y216" i="1"/>
  <c r="W216" i="1"/>
  <c r="I216" i="1"/>
  <c r="AN215" i="1"/>
  <c r="AP215" i="1" s="1"/>
  <c r="AM215" i="1"/>
  <c r="AK215" i="1"/>
  <c r="AI215" i="1"/>
  <c r="AG215" i="1"/>
  <c r="AE215" i="1"/>
  <c r="AC215" i="1"/>
  <c r="AA215" i="1"/>
  <c r="Y215" i="1"/>
  <c r="W215" i="1"/>
  <c r="I215" i="1"/>
  <c r="AN214" i="1"/>
  <c r="AO214" i="1" s="1"/>
  <c r="AM214" i="1"/>
  <c r="AK214" i="1"/>
  <c r="AI214" i="1"/>
  <c r="AG214" i="1"/>
  <c r="AE214" i="1"/>
  <c r="AC214" i="1"/>
  <c r="AA214" i="1"/>
  <c r="Y214" i="1"/>
  <c r="W214" i="1"/>
  <c r="I214" i="1"/>
  <c r="AN213" i="1"/>
  <c r="AP213" i="1" s="1"/>
  <c r="AM213" i="1"/>
  <c r="AK213" i="1"/>
  <c r="AI213" i="1"/>
  <c r="AG213" i="1"/>
  <c r="AE213" i="1"/>
  <c r="AC213" i="1"/>
  <c r="AA213" i="1"/>
  <c r="Y213" i="1"/>
  <c r="W213" i="1"/>
  <c r="I213" i="1"/>
  <c r="AN212" i="1"/>
  <c r="AP212" i="1" s="1"/>
  <c r="AM212" i="1"/>
  <c r="AK212" i="1"/>
  <c r="AI212" i="1"/>
  <c r="AG212" i="1"/>
  <c r="AE212" i="1"/>
  <c r="AC212" i="1"/>
  <c r="AA212" i="1"/>
  <c r="Y212" i="1"/>
  <c r="W212" i="1"/>
  <c r="I212" i="1"/>
  <c r="AN211" i="1"/>
  <c r="AP211" i="1" s="1"/>
  <c r="AM211" i="1"/>
  <c r="AK211" i="1"/>
  <c r="AI211" i="1"/>
  <c r="AG211" i="1"/>
  <c r="AE211" i="1"/>
  <c r="AC211" i="1"/>
  <c r="AA211" i="1"/>
  <c r="Y211" i="1"/>
  <c r="W211" i="1"/>
  <c r="I211" i="1"/>
  <c r="AN210" i="1"/>
  <c r="AM210" i="1"/>
  <c r="AK210" i="1"/>
  <c r="AI210" i="1"/>
  <c r="AG210" i="1"/>
  <c r="AE210" i="1"/>
  <c r="AC210" i="1"/>
  <c r="AA210" i="1"/>
  <c r="Y210" i="1"/>
  <c r="W210" i="1"/>
  <c r="I210" i="1"/>
  <c r="AN209" i="1"/>
  <c r="AP209" i="1" s="1"/>
  <c r="AM209" i="1"/>
  <c r="AK209" i="1"/>
  <c r="AI209" i="1"/>
  <c r="AG209" i="1"/>
  <c r="AE209" i="1"/>
  <c r="AC209" i="1"/>
  <c r="AA209" i="1"/>
  <c r="Y209" i="1"/>
  <c r="W209" i="1"/>
  <c r="I209" i="1"/>
  <c r="AN208" i="1"/>
  <c r="AM208" i="1"/>
  <c r="AK208" i="1"/>
  <c r="AI208" i="1"/>
  <c r="AG208" i="1"/>
  <c r="AE208" i="1"/>
  <c r="AC208" i="1"/>
  <c r="AA208" i="1"/>
  <c r="Y208" i="1"/>
  <c r="W208" i="1"/>
  <c r="I208" i="1"/>
  <c r="AN207" i="1"/>
  <c r="AP207" i="1" s="1"/>
  <c r="AM207" i="1"/>
  <c r="AK207" i="1"/>
  <c r="AI207" i="1"/>
  <c r="AG207" i="1"/>
  <c r="AE207" i="1"/>
  <c r="AC207" i="1"/>
  <c r="AA207" i="1"/>
  <c r="Y207" i="1"/>
  <c r="W207" i="1"/>
  <c r="I207" i="1"/>
  <c r="AN206" i="1"/>
  <c r="AP206" i="1" s="1"/>
  <c r="AM206" i="1"/>
  <c r="AK206" i="1"/>
  <c r="AI206" i="1"/>
  <c r="AG206" i="1"/>
  <c r="AE206" i="1"/>
  <c r="AC206" i="1"/>
  <c r="AA206" i="1"/>
  <c r="Y206" i="1"/>
  <c r="W206" i="1"/>
  <c r="I206" i="1"/>
  <c r="AN205" i="1"/>
  <c r="AP205" i="1" s="1"/>
  <c r="AO205" i="1" s="1"/>
  <c r="AM205" i="1"/>
  <c r="AK205" i="1"/>
  <c r="AI205" i="1"/>
  <c r="AG205" i="1"/>
  <c r="AE205" i="1"/>
  <c r="AC205" i="1"/>
  <c r="AA205" i="1"/>
  <c r="Y205" i="1"/>
  <c r="W205" i="1"/>
  <c r="I205" i="1"/>
  <c r="AN204" i="1"/>
  <c r="AP204" i="1" s="1"/>
  <c r="AM204" i="1"/>
  <c r="AK204" i="1"/>
  <c r="AI204" i="1"/>
  <c r="AG204" i="1"/>
  <c r="AE204" i="1"/>
  <c r="AC204" i="1"/>
  <c r="AA204" i="1"/>
  <c r="Y204" i="1"/>
  <c r="W204" i="1"/>
  <c r="I204" i="1"/>
  <c r="AN203" i="1"/>
  <c r="AP203" i="1" s="1"/>
  <c r="AM203" i="1"/>
  <c r="AK203" i="1"/>
  <c r="AI203" i="1"/>
  <c r="AG203" i="1"/>
  <c r="AE203" i="1"/>
  <c r="AC203" i="1"/>
  <c r="AA203" i="1"/>
  <c r="Y203" i="1"/>
  <c r="W203" i="1"/>
  <c r="I203" i="1"/>
  <c r="AN202" i="1"/>
  <c r="AP202" i="1" s="1"/>
  <c r="AM202" i="1"/>
  <c r="AK202" i="1"/>
  <c r="AI202" i="1"/>
  <c r="AG202" i="1"/>
  <c r="AE202" i="1"/>
  <c r="AC202" i="1"/>
  <c r="AA202" i="1"/>
  <c r="Y202" i="1"/>
  <c r="W202" i="1"/>
  <c r="I202" i="1"/>
  <c r="AN201" i="1"/>
  <c r="AP201" i="1" s="1"/>
  <c r="AM201" i="1"/>
  <c r="AK201" i="1"/>
  <c r="AI201" i="1"/>
  <c r="AG201" i="1"/>
  <c r="AE201" i="1"/>
  <c r="AC201" i="1"/>
  <c r="AA201" i="1"/>
  <c r="Y201" i="1"/>
  <c r="W201" i="1"/>
  <c r="I201" i="1"/>
  <c r="AN200" i="1"/>
  <c r="AP200" i="1" s="1"/>
  <c r="AM200" i="1"/>
  <c r="AK200" i="1"/>
  <c r="AI200" i="1"/>
  <c r="AG200" i="1"/>
  <c r="AE200" i="1"/>
  <c r="AC200" i="1"/>
  <c r="AA200" i="1"/>
  <c r="Y200" i="1"/>
  <c r="W200" i="1"/>
  <c r="I200" i="1"/>
  <c r="AN199" i="1"/>
  <c r="AP199" i="1" s="1"/>
  <c r="AM199" i="1"/>
  <c r="AK199" i="1"/>
  <c r="AI199" i="1"/>
  <c r="AG199" i="1"/>
  <c r="AE199" i="1"/>
  <c r="AC199" i="1"/>
  <c r="AA199" i="1"/>
  <c r="Y199" i="1"/>
  <c r="W199" i="1"/>
  <c r="I199" i="1"/>
  <c r="AN198" i="1"/>
  <c r="AP198" i="1" s="1"/>
  <c r="AO198" i="1" s="1"/>
  <c r="AM198" i="1"/>
  <c r="AK198" i="1"/>
  <c r="AI198" i="1"/>
  <c r="AG198" i="1"/>
  <c r="AE198" i="1"/>
  <c r="AC198" i="1"/>
  <c r="AA198" i="1"/>
  <c r="Y198" i="1"/>
  <c r="W198" i="1"/>
  <c r="I198" i="1"/>
  <c r="AN197" i="1"/>
  <c r="AP197" i="1" s="1"/>
  <c r="AM197" i="1"/>
  <c r="AK197" i="1"/>
  <c r="AI197" i="1"/>
  <c r="AG197" i="1"/>
  <c r="AE197" i="1"/>
  <c r="AC197" i="1"/>
  <c r="AA197" i="1"/>
  <c r="Y197" i="1"/>
  <c r="W197" i="1"/>
  <c r="I197" i="1"/>
  <c r="AN196" i="1"/>
  <c r="AP196" i="1" s="1"/>
  <c r="AM196" i="1"/>
  <c r="AK196" i="1"/>
  <c r="AI196" i="1"/>
  <c r="AG196" i="1"/>
  <c r="AE196" i="1"/>
  <c r="AC196" i="1"/>
  <c r="AA196" i="1"/>
  <c r="Y196" i="1"/>
  <c r="W196" i="1"/>
  <c r="I196" i="1"/>
  <c r="AN195" i="1"/>
  <c r="AM195" i="1"/>
  <c r="AK195" i="1"/>
  <c r="AI195" i="1"/>
  <c r="AG195" i="1"/>
  <c r="AE195" i="1"/>
  <c r="AC195" i="1"/>
  <c r="AA195" i="1"/>
  <c r="Y195" i="1"/>
  <c r="W195" i="1"/>
  <c r="I195" i="1"/>
  <c r="AN194" i="1"/>
  <c r="AP194" i="1" s="1"/>
  <c r="AM194" i="1"/>
  <c r="AK194" i="1"/>
  <c r="AI194" i="1"/>
  <c r="AG194" i="1"/>
  <c r="AE194" i="1"/>
  <c r="AC194" i="1"/>
  <c r="AA194" i="1"/>
  <c r="Y194" i="1"/>
  <c r="W194" i="1"/>
  <c r="I194" i="1"/>
  <c r="AN193" i="1"/>
  <c r="AP193" i="1" s="1"/>
  <c r="AM193" i="1"/>
  <c r="AK193" i="1"/>
  <c r="AI193" i="1"/>
  <c r="AG193" i="1"/>
  <c r="AE193" i="1"/>
  <c r="AC193" i="1"/>
  <c r="AA193" i="1"/>
  <c r="Y193" i="1"/>
  <c r="W193" i="1"/>
  <c r="I193" i="1"/>
  <c r="AN192" i="1"/>
  <c r="AP192" i="1" s="1"/>
  <c r="AM192" i="1"/>
  <c r="AK192" i="1"/>
  <c r="AI192" i="1"/>
  <c r="AG192" i="1"/>
  <c r="AE192" i="1"/>
  <c r="AC192" i="1"/>
  <c r="AA192" i="1"/>
  <c r="Y192" i="1"/>
  <c r="W192" i="1"/>
  <c r="I192" i="1"/>
  <c r="AN191" i="1"/>
  <c r="AP191" i="1" s="1"/>
  <c r="AM191" i="1"/>
  <c r="AK191" i="1"/>
  <c r="AI191" i="1"/>
  <c r="AG191" i="1"/>
  <c r="AE191" i="1"/>
  <c r="AC191" i="1"/>
  <c r="AA191" i="1"/>
  <c r="Y191" i="1"/>
  <c r="W191" i="1"/>
  <c r="I191" i="1"/>
  <c r="AN190" i="1"/>
  <c r="AP190" i="1" s="1"/>
  <c r="AM190" i="1"/>
  <c r="AK190" i="1"/>
  <c r="AI190" i="1"/>
  <c r="AG190" i="1"/>
  <c r="AE190" i="1"/>
  <c r="AC190" i="1"/>
  <c r="AA190" i="1"/>
  <c r="Y190" i="1"/>
  <c r="W190" i="1"/>
  <c r="I190" i="1"/>
  <c r="AN189" i="1"/>
  <c r="AP189" i="1" s="1"/>
  <c r="AM189" i="1"/>
  <c r="AK189" i="1"/>
  <c r="AI189" i="1"/>
  <c r="AG189" i="1"/>
  <c r="AE189" i="1"/>
  <c r="AC189" i="1"/>
  <c r="AA189" i="1"/>
  <c r="Y189" i="1"/>
  <c r="W189" i="1"/>
  <c r="I189" i="1"/>
  <c r="AN188" i="1"/>
  <c r="AP188" i="1" s="1"/>
  <c r="AM188" i="1"/>
  <c r="AK188" i="1"/>
  <c r="AI188" i="1"/>
  <c r="AG188" i="1"/>
  <c r="AE188" i="1"/>
  <c r="AC188" i="1"/>
  <c r="AA188" i="1"/>
  <c r="Y188" i="1"/>
  <c r="W188" i="1"/>
  <c r="I188" i="1"/>
  <c r="AN187" i="1"/>
  <c r="AP187" i="1" s="1"/>
  <c r="AM187" i="1"/>
  <c r="AK187" i="1"/>
  <c r="AI187" i="1"/>
  <c r="AG187" i="1"/>
  <c r="AE187" i="1"/>
  <c r="AC187" i="1"/>
  <c r="AA187" i="1"/>
  <c r="Y187" i="1"/>
  <c r="W187" i="1"/>
  <c r="I187" i="1"/>
  <c r="AN186" i="1"/>
  <c r="AP186" i="1" s="1"/>
  <c r="AM186" i="1"/>
  <c r="AK186" i="1"/>
  <c r="AI186" i="1"/>
  <c r="AG186" i="1"/>
  <c r="AE186" i="1"/>
  <c r="AC186" i="1"/>
  <c r="AA186" i="1"/>
  <c r="Y186" i="1"/>
  <c r="W186" i="1"/>
  <c r="I186" i="1"/>
  <c r="AN185" i="1"/>
  <c r="AP185" i="1" s="1"/>
  <c r="AM185" i="1"/>
  <c r="AK185" i="1"/>
  <c r="AI185" i="1"/>
  <c r="AG185" i="1"/>
  <c r="AE185" i="1"/>
  <c r="AC185" i="1"/>
  <c r="AA185" i="1"/>
  <c r="Y185" i="1"/>
  <c r="W185" i="1"/>
  <c r="I185" i="1"/>
  <c r="AN184" i="1"/>
  <c r="AP184" i="1" s="1"/>
  <c r="AM184" i="1"/>
  <c r="AK184" i="1"/>
  <c r="AI184" i="1"/>
  <c r="AG184" i="1"/>
  <c r="AE184" i="1"/>
  <c r="AC184" i="1"/>
  <c r="AA184" i="1"/>
  <c r="Y184" i="1"/>
  <c r="W184" i="1"/>
  <c r="I184" i="1"/>
  <c r="AN183" i="1"/>
  <c r="AP183" i="1" s="1"/>
  <c r="AM183" i="1"/>
  <c r="AK183" i="1"/>
  <c r="AI183" i="1"/>
  <c r="AG183" i="1"/>
  <c r="AE183" i="1"/>
  <c r="AC183" i="1"/>
  <c r="AA183" i="1"/>
  <c r="Y183" i="1"/>
  <c r="W183" i="1"/>
  <c r="I183" i="1"/>
  <c r="AN182" i="1"/>
  <c r="AP182" i="1" s="1"/>
  <c r="AM182" i="1"/>
  <c r="AK182" i="1"/>
  <c r="AI182" i="1"/>
  <c r="AG182" i="1"/>
  <c r="AE182" i="1"/>
  <c r="AC182" i="1"/>
  <c r="AA182" i="1"/>
  <c r="Y182" i="1"/>
  <c r="W182" i="1"/>
  <c r="I182" i="1"/>
  <c r="AN181" i="1"/>
  <c r="AP181" i="1" s="1"/>
  <c r="AM181" i="1"/>
  <c r="AK181" i="1"/>
  <c r="AI181" i="1"/>
  <c r="AG181" i="1"/>
  <c r="AE181" i="1"/>
  <c r="AC181" i="1"/>
  <c r="AA181" i="1"/>
  <c r="Y181" i="1"/>
  <c r="W181" i="1"/>
  <c r="I181" i="1"/>
  <c r="AN180" i="1"/>
  <c r="AP180" i="1" s="1"/>
  <c r="AM180" i="1"/>
  <c r="AK180" i="1"/>
  <c r="AI180" i="1"/>
  <c r="AG180" i="1"/>
  <c r="AE180" i="1"/>
  <c r="AC180" i="1"/>
  <c r="AA180" i="1"/>
  <c r="Y180" i="1"/>
  <c r="W180" i="1"/>
  <c r="I180" i="1"/>
  <c r="AN179" i="1"/>
  <c r="AP179" i="1" s="1"/>
  <c r="AM179" i="1"/>
  <c r="AK179" i="1"/>
  <c r="AI179" i="1"/>
  <c r="AG179" i="1"/>
  <c r="AE179" i="1"/>
  <c r="AC179" i="1"/>
  <c r="AA179" i="1"/>
  <c r="Y179" i="1"/>
  <c r="W179" i="1"/>
  <c r="I179" i="1"/>
  <c r="AN178" i="1"/>
  <c r="AP178" i="1" s="1"/>
  <c r="AM178" i="1"/>
  <c r="AK178" i="1"/>
  <c r="AI178" i="1"/>
  <c r="AG178" i="1"/>
  <c r="AE178" i="1"/>
  <c r="AC178" i="1"/>
  <c r="AA178" i="1"/>
  <c r="Y178" i="1"/>
  <c r="W178" i="1"/>
  <c r="I178" i="1"/>
  <c r="AN177" i="1"/>
  <c r="AP177" i="1" s="1"/>
  <c r="AM177" i="1"/>
  <c r="AK177" i="1"/>
  <c r="AI177" i="1"/>
  <c r="AG177" i="1"/>
  <c r="AE177" i="1"/>
  <c r="AC177" i="1"/>
  <c r="AA177" i="1"/>
  <c r="Y177" i="1"/>
  <c r="W177" i="1"/>
  <c r="I177" i="1"/>
  <c r="AN176" i="1"/>
  <c r="AP176" i="1" s="1"/>
  <c r="AM176" i="1"/>
  <c r="AK176" i="1"/>
  <c r="AI176" i="1"/>
  <c r="AG176" i="1"/>
  <c r="AE176" i="1"/>
  <c r="AC176" i="1"/>
  <c r="AA176" i="1"/>
  <c r="Y176" i="1"/>
  <c r="W176" i="1"/>
  <c r="I176" i="1"/>
  <c r="AN175" i="1"/>
  <c r="AP175" i="1" s="1"/>
  <c r="AM175" i="1"/>
  <c r="AK175" i="1"/>
  <c r="AI175" i="1"/>
  <c r="AG175" i="1"/>
  <c r="AE175" i="1"/>
  <c r="AC175" i="1"/>
  <c r="AA175" i="1"/>
  <c r="Y175" i="1"/>
  <c r="W175" i="1"/>
  <c r="I175" i="1"/>
  <c r="AN174" i="1"/>
  <c r="AO174" i="1" s="1"/>
  <c r="AM174" i="1"/>
  <c r="AK174" i="1"/>
  <c r="AI174" i="1"/>
  <c r="AG174" i="1"/>
  <c r="AE174" i="1"/>
  <c r="AC174" i="1"/>
  <c r="AA174" i="1"/>
  <c r="Y174" i="1"/>
  <c r="W174" i="1"/>
  <c r="I174" i="1"/>
  <c r="AN173" i="1"/>
  <c r="AP173" i="1" s="1"/>
  <c r="AM173" i="1"/>
  <c r="AK173" i="1"/>
  <c r="AI173" i="1"/>
  <c r="AG173" i="1"/>
  <c r="AE173" i="1"/>
  <c r="AC173" i="1"/>
  <c r="AA173" i="1"/>
  <c r="Y173" i="1"/>
  <c r="W173" i="1"/>
  <c r="I173" i="1"/>
  <c r="AN172" i="1"/>
  <c r="AP172" i="1" s="1"/>
  <c r="AM172" i="1"/>
  <c r="AK172" i="1"/>
  <c r="AI172" i="1"/>
  <c r="AG172" i="1"/>
  <c r="AE172" i="1"/>
  <c r="AC172" i="1"/>
  <c r="AA172" i="1"/>
  <c r="Y172" i="1"/>
  <c r="W172" i="1"/>
  <c r="I172" i="1"/>
  <c r="AN171" i="1"/>
  <c r="AP171" i="1" s="1"/>
  <c r="AM171" i="1"/>
  <c r="AK171" i="1"/>
  <c r="AI171" i="1"/>
  <c r="AG171" i="1"/>
  <c r="AE171" i="1"/>
  <c r="AC171" i="1"/>
  <c r="AA171" i="1"/>
  <c r="Y171" i="1"/>
  <c r="W171" i="1"/>
  <c r="I171" i="1"/>
  <c r="AN170" i="1"/>
  <c r="AP170" i="1" s="1"/>
  <c r="AM170" i="1"/>
  <c r="AK170" i="1"/>
  <c r="AI170" i="1"/>
  <c r="AG170" i="1"/>
  <c r="AE170" i="1"/>
  <c r="AC170" i="1"/>
  <c r="AA170" i="1"/>
  <c r="Y170" i="1"/>
  <c r="W170" i="1"/>
  <c r="I170" i="1"/>
  <c r="AN169" i="1"/>
  <c r="AP169" i="1" s="1"/>
  <c r="AM169" i="1"/>
  <c r="AK169" i="1"/>
  <c r="AI169" i="1"/>
  <c r="AG169" i="1"/>
  <c r="AE169" i="1"/>
  <c r="AC169" i="1"/>
  <c r="AA169" i="1"/>
  <c r="Y169" i="1"/>
  <c r="W169" i="1"/>
  <c r="I169" i="1"/>
  <c r="AN168" i="1"/>
  <c r="AP168" i="1" s="1"/>
  <c r="AM168" i="1"/>
  <c r="AK168" i="1"/>
  <c r="AI168" i="1"/>
  <c r="AG168" i="1"/>
  <c r="AE168" i="1"/>
  <c r="AC168" i="1"/>
  <c r="AA168" i="1"/>
  <c r="Y168" i="1"/>
  <c r="W168" i="1"/>
  <c r="I168" i="1"/>
  <c r="AN167" i="1"/>
  <c r="AP167" i="1" s="1"/>
  <c r="AM167" i="1"/>
  <c r="AK167" i="1"/>
  <c r="AI167" i="1"/>
  <c r="AG167" i="1"/>
  <c r="AE167" i="1"/>
  <c r="AC167" i="1"/>
  <c r="AA167" i="1"/>
  <c r="Y167" i="1"/>
  <c r="W167" i="1"/>
  <c r="I167" i="1"/>
  <c r="AN166" i="1"/>
  <c r="AP166" i="1" s="1"/>
  <c r="AM166" i="1"/>
  <c r="AK166" i="1"/>
  <c r="AI166" i="1"/>
  <c r="AG166" i="1"/>
  <c r="AE166" i="1"/>
  <c r="AC166" i="1"/>
  <c r="AA166" i="1"/>
  <c r="Y166" i="1"/>
  <c r="W166" i="1"/>
  <c r="I166" i="1"/>
  <c r="AN165" i="1"/>
  <c r="AP165" i="1" s="1"/>
  <c r="AM165" i="1"/>
  <c r="AK165" i="1"/>
  <c r="AI165" i="1"/>
  <c r="AG165" i="1"/>
  <c r="AE165" i="1"/>
  <c r="AC165" i="1"/>
  <c r="AA165" i="1"/>
  <c r="Y165" i="1"/>
  <c r="W165" i="1"/>
  <c r="I165" i="1"/>
  <c r="AN164" i="1"/>
  <c r="AP164" i="1" s="1"/>
  <c r="AM164" i="1"/>
  <c r="AK164" i="1"/>
  <c r="AI164" i="1"/>
  <c r="AG164" i="1"/>
  <c r="AE164" i="1"/>
  <c r="AC164" i="1"/>
  <c r="AA164" i="1"/>
  <c r="Y164" i="1"/>
  <c r="W164" i="1"/>
  <c r="I164" i="1"/>
  <c r="AN163" i="1"/>
  <c r="AP163" i="1" s="1"/>
  <c r="AM163" i="1"/>
  <c r="AK163" i="1"/>
  <c r="AI163" i="1"/>
  <c r="AG163" i="1"/>
  <c r="AE163" i="1"/>
  <c r="AC163" i="1"/>
  <c r="AA163" i="1"/>
  <c r="Y163" i="1"/>
  <c r="W163" i="1"/>
  <c r="I163" i="1"/>
  <c r="AN162" i="1"/>
  <c r="AP162" i="1" s="1"/>
  <c r="AM162" i="1"/>
  <c r="AK162" i="1"/>
  <c r="AI162" i="1"/>
  <c r="AG162" i="1"/>
  <c r="AE162" i="1"/>
  <c r="AC162" i="1"/>
  <c r="AA162" i="1"/>
  <c r="Y162" i="1"/>
  <c r="W162" i="1"/>
  <c r="I162" i="1"/>
  <c r="AN161" i="1"/>
  <c r="AP161" i="1" s="1"/>
  <c r="AM161" i="1"/>
  <c r="AK161" i="1"/>
  <c r="AI161" i="1"/>
  <c r="AG161" i="1"/>
  <c r="AE161" i="1"/>
  <c r="AC161" i="1"/>
  <c r="AA161" i="1"/>
  <c r="Y161" i="1"/>
  <c r="W161" i="1"/>
  <c r="I161" i="1"/>
  <c r="AN160" i="1"/>
  <c r="AP160" i="1" s="1"/>
  <c r="AM160" i="1"/>
  <c r="AK160" i="1"/>
  <c r="AI160" i="1"/>
  <c r="AG160" i="1"/>
  <c r="AE160" i="1"/>
  <c r="AC160" i="1"/>
  <c r="AA160" i="1"/>
  <c r="Y160" i="1"/>
  <c r="W160" i="1"/>
  <c r="I160" i="1"/>
  <c r="AN159" i="1"/>
  <c r="AP159" i="1" s="1"/>
  <c r="AM159" i="1"/>
  <c r="AK159" i="1"/>
  <c r="AI159" i="1"/>
  <c r="AG159" i="1"/>
  <c r="AE159" i="1"/>
  <c r="AC159" i="1"/>
  <c r="AA159" i="1"/>
  <c r="Y159" i="1"/>
  <c r="W159" i="1"/>
  <c r="I159" i="1"/>
  <c r="AN158" i="1"/>
  <c r="AP158" i="1" s="1"/>
  <c r="AM158" i="1"/>
  <c r="AK158" i="1"/>
  <c r="AI158" i="1"/>
  <c r="AG158" i="1"/>
  <c r="AE158" i="1"/>
  <c r="AC158" i="1"/>
  <c r="AA158" i="1"/>
  <c r="Y158" i="1"/>
  <c r="W158" i="1"/>
  <c r="I158" i="1"/>
  <c r="AN157" i="1"/>
  <c r="AP157" i="1" s="1"/>
  <c r="AM157" i="1"/>
  <c r="AK157" i="1"/>
  <c r="AI157" i="1"/>
  <c r="AG157" i="1"/>
  <c r="AE157" i="1"/>
  <c r="AC157" i="1"/>
  <c r="AA157" i="1"/>
  <c r="Y157" i="1"/>
  <c r="W157" i="1"/>
  <c r="I157" i="1"/>
  <c r="AN156" i="1"/>
  <c r="AP156" i="1" s="1"/>
  <c r="AM156" i="1"/>
  <c r="AK156" i="1"/>
  <c r="AI156" i="1"/>
  <c r="AG156" i="1"/>
  <c r="AE156" i="1"/>
  <c r="AC156" i="1"/>
  <c r="AA156" i="1"/>
  <c r="Y156" i="1"/>
  <c r="W156" i="1"/>
  <c r="I156" i="1"/>
  <c r="AN155" i="1"/>
  <c r="AP155" i="1" s="1"/>
  <c r="AM155" i="1"/>
  <c r="AK155" i="1"/>
  <c r="AI155" i="1"/>
  <c r="AG155" i="1"/>
  <c r="AE155" i="1"/>
  <c r="AC155" i="1"/>
  <c r="AA155" i="1"/>
  <c r="Y155" i="1"/>
  <c r="W155" i="1"/>
  <c r="I155" i="1"/>
  <c r="AN154" i="1"/>
  <c r="AP154" i="1" s="1"/>
  <c r="AM154" i="1"/>
  <c r="AK154" i="1"/>
  <c r="AI154" i="1"/>
  <c r="AG154" i="1"/>
  <c r="AE154" i="1"/>
  <c r="AC154" i="1"/>
  <c r="AA154" i="1"/>
  <c r="Y154" i="1"/>
  <c r="W154" i="1"/>
  <c r="I154" i="1"/>
  <c r="AN153" i="1"/>
  <c r="AP153" i="1" s="1"/>
  <c r="AM153" i="1"/>
  <c r="AK153" i="1"/>
  <c r="AI153" i="1"/>
  <c r="AG153" i="1"/>
  <c r="AE153" i="1"/>
  <c r="AC153" i="1"/>
  <c r="AA153" i="1"/>
  <c r="Y153" i="1"/>
  <c r="W153" i="1"/>
  <c r="I153" i="1"/>
  <c r="AN152" i="1"/>
  <c r="AP152" i="1" s="1"/>
  <c r="AM152" i="1"/>
  <c r="AK152" i="1"/>
  <c r="AI152" i="1"/>
  <c r="AG152" i="1"/>
  <c r="AE152" i="1"/>
  <c r="AC152" i="1"/>
  <c r="AA152" i="1"/>
  <c r="Y152" i="1"/>
  <c r="W152" i="1"/>
  <c r="I152" i="1"/>
  <c r="AN151" i="1"/>
  <c r="AP151" i="1" s="1"/>
  <c r="AM151" i="1"/>
  <c r="AK151" i="1"/>
  <c r="AI151" i="1"/>
  <c r="AG151" i="1"/>
  <c r="AE151" i="1"/>
  <c r="AC151" i="1"/>
  <c r="AA151" i="1"/>
  <c r="Y151" i="1"/>
  <c r="W151" i="1"/>
  <c r="I151" i="1"/>
  <c r="AN150" i="1"/>
  <c r="AP150" i="1" s="1"/>
  <c r="AM150" i="1"/>
  <c r="AK150" i="1"/>
  <c r="AI150" i="1"/>
  <c r="AG150" i="1"/>
  <c r="AE150" i="1"/>
  <c r="AC150" i="1"/>
  <c r="AA150" i="1"/>
  <c r="Y150" i="1"/>
  <c r="W150" i="1"/>
  <c r="I150" i="1"/>
  <c r="AN149" i="1"/>
  <c r="AP149" i="1" s="1"/>
  <c r="AM149" i="1"/>
  <c r="AK149" i="1"/>
  <c r="AI149" i="1"/>
  <c r="AG149" i="1"/>
  <c r="AE149" i="1"/>
  <c r="AC149" i="1"/>
  <c r="AA149" i="1"/>
  <c r="Y149" i="1"/>
  <c r="W149" i="1"/>
  <c r="I149" i="1"/>
  <c r="AN148" i="1"/>
  <c r="AP148" i="1" s="1"/>
  <c r="AO148" i="1" s="1"/>
  <c r="AM148" i="1"/>
  <c r="AK148" i="1"/>
  <c r="AI148" i="1"/>
  <c r="AG148" i="1"/>
  <c r="AE148" i="1"/>
  <c r="AC148" i="1"/>
  <c r="AA148" i="1"/>
  <c r="Y148" i="1"/>
  <c r="W148" i="1"/>
  <c r="I148" i="1"/>
  <c r="AN147" i="1"/>
  <c r="AO147" i="1" s="1"/>
  <c r="AM147" i="1"/>
  <c r="AK147" i="1"/>
  <c r="AI147" i="1"/>
  <c r="AG147" i="1"/>
  <c r="AE147" i="1"/>
  <c r="AC147" i="1"/>
  <c r="AA147" i="1"/>
  <c r="Y147" i="1"/>
  <c r="W147" i="1"/>
  <c r="I147" i="1"/>
  <c r="AN146" i="1"/>
  <c r="AP146" i="1" s="1"/>
  <c r="AM146" i="1"/>
  <c r="AK146" i="1"/>
  <c r="AI146" i="1"/>
  <c r="AG146" i="1"/>
  <c r="AE146" i="1"/>
  <c r="AC146" i="1"/>
  <c r="AA146" i="1"/>
  <c r="Y146" i="1"/>
  <c r="W146" i="1"/>
  <c r="I146" i="1"/>
  <c r="AN145" i="1"/>
  <c r="AP145" i="1" s="1"/>
  <c r="AM145" i="1"/>
  <c r="AK145" i="1"/>
  <c r="AI145" i="1"/>
  <c r="AG145" i="1"/>
  <c r="AE145" i="1"/>
  <c r="AC145" i="1"/>
  <c r="AA145" i="1"/>
  <c r="Y145" i="1"/>
  <c r="W145" i="1"/>
  <c r="I145" i="1"/>
  <c r="AN144" i="1"/>
  <c r="AP144" i="1" s="1"/>
  <c r="AM144" i="1"/>
  <c r="AK144" i="1"/>
  <c r="AI144" i="1"/>
  <c r="AG144" i="1"/>
  <c r="AE144" i="1"/>
  <c r="AC144" i="1"/>
  <c r="AA144" i="1"/>
  <c r="Y144" i="1"/>
  <c r="W144" i="1"/>
  <c r="I144" i="1"/>
  <c r="AN143" i="1"/>
  <c r="AP143" i="1" s="1"/>
  <c r="AM143" i="1"/>
  <c r="AK143" i="1"/>
  <c r="AI143" i="1"/>
  <c r="AG143" i="1"/>
  <c r="AE143" i="1"/>
  <c r="AC143" i="1"/>
  <c r="AA143" i="1"/>
  <c r="Y143" i="1"/>
  <c r="W143" i="1"/>
  <c r="I143" i="1"/>
  <c r="AN142" i="1"/>
  <c r="AP142" i="1" s="1"/>
  <c r="AM142" i="1"/>
  <c r="AK142" i="1"/>
  <c r="AI142" i="1"/>
  <c r="AG142" i="1"/>
  <c r="AE142" i="1"/>
  <c r="AC142" i="1"/>
  <c r="AA142" i="1"/>
  <c r="Y142" i="1"/>
  <c r="W142" i="1"/>
  <c r="I142" i="1"/>
  <c r="AN141" i="1"/>
  <c r="AP141" i="1" s="1"/>
  <c r="AM141" i="1"/>
  <c r="AK141" i="1"/>
  <c r="AI141" i="1"/>
  <c r="AG141" i="1"/>
  <c r="AE141" i="1"/>
  <c r="AC141" i="1"/>
  <c r="AA141" i="1"/>
  <c r="Y141" i="1"/>
  <c r="W141" i="1"/>
  <c r="I141" i="1"/>
  <c r="AN140" i="1"/>
  <c r="AM140" i="1"/>
  <c r="AK140" i="1"/>
  <c r="AI140" i="1"/>
  <c r="AG140" i="1"/>
  <c r="AE140" i="1"/>
  <c r="AC140" i="1"/>
  <c r="AA140" i="1"/>
  <c r="Y140" i="1"/>
  <c r="W140" i="1"/>
  <c r="I140" i="1"/>
  <c r="AN139" i="1"/>
  <c r="AM139" i="1"/>
  <c r="AK139" i="1"/>
  <c r="AI139" i="1"/>
  <c r="AG139" i="1"/>
  <c r="AE139" i="1"/>
  <c r="AC139" i="1"/>
  <c r="AA139" i="1"/>
  <c r="Y139" i="1"/>
  <c r="W139" i="1"/>
  <c r="I139" i="1"/>
  <c r="AN138" i="1"/>
  <c r="AO138" i="1" s="1"/>
  <c r="AM138" i="1"/>
  <c r="AK138" i="1"/>
  <c r="AI138" i="1"/>
  <c r="AG138" i="1"/>
  <c r="AE138" i="1"/>
  <c r="AC138" i="1"/>
  <c r="AA138" i="1"/>
  <c r="Y138" i="1"/>
  <c r="W138" i="1"/>
  <c r="I138" i="1"/>
  <c r="AN137" i="1"/>
  <c r="AO137" i="1" s="1"/>
  <c r="AM137" i="1"/>
  <c r="AK137" i="1"/>
  <c r="AI137" i="1"/>
  <c r="AG137" i="1"/>
  <c r="AE137" i="1"/>
  <c r="AC137" i="1"/>
  <c r="AA137" i="1"/>
  <c r="Y137" i="1"/>
  <c r="W137" i="1"/>
  <c r="I137" i="1"/>
  <c r="AN136" i="1"/>
  <c r="AM136" i="1"/>
  <c r="AK136" i="1"/>
  <c r="AI136" i="1"/>
  <c r="AG136" i="1"/>
  <c r="AE136" i="1"/>
  <c r="AC136" i="1"/>
  <c r="AA136" i="1"/>
  <c r="Y136" i="1"/>
  <c r="W136" i="1"/>
  <c r="I136" i="1"/>
  <c r="AN135" i="1"/>
  <c r="AM135" i="1"/>
  <c r="AK135" i="1"/>
  <c r="AI135" i="1"/>
  <c r="AG135" i="1"/>
  <c r="AE135" i="1"/>
  <c r="AC135" i="1"/>
  <c r="AA135" i="1"/>
  <c r="Y135" i="1"/>
  <c r="W135" i="1"/>
  <c r="I135" i="1"/>
  <c r="AN134" i="1"/>
  <c r="AM134" i="1"/>
  <c r="AK134" i="1"/>
  <c r="AI134" i="1"/>
  <c r="AG134" i="1"/>
  <c r="AE134" i="1"/>
  <c r="AC134" i="1"/>
  <c r="AA134" i="1"/>
  <c r="Y134" i="1"/>
  <c r="W134" i="1"/>
  <c r="I134" i="1"/>
  <c r="AN133" i="1"/>
  <c r="AM133" i="1"/>
  <c r="AK133" i="1"/>
  <c r="AI133" i="1"/>
  <c r="AG133" i="1"/>
  <c r="AE133" i="1"/>
  <c r="AC133" i="1"/>
  <c r="AA133" i="1"/>
  <c r="Y133" i="1"/>
  <c r="W133" i="1"/>
  <c r="I133" i="1"/>
  <c r="AN132" i="1"/>
  <c r="AM132" i="1"/>
  <c r="AK132" i="1"/>
  <c r="AI132" i="1"/>
  <c r="AG132" i="1"/>
  <c r="AE132" i="1"/>
  <c r="AC132" i="1"/>
  <c r="AA132" i="1"/>
  <c r="Y132" i="1"/>
  <c r="W132" i="1"/>
  <c r="I132" i="1"/>
  <c r="AN131" i="1"/>
  <c r="AM131" i="1"/>
  <c r="AK131" i="1"/>
  <c r="AI131" i="1"/>
  <c r="AG131" i="1"/>
  <c r="AE131" i="1"/>
  <c r="AC131" i="1"/>
  <c r="AA131" i="1"/>
  <c r="Y131" i="1"/>
  <c r="W131" i="1"/>
  <c r="I131" i="1"/>
  <c r="AN130" i="1"/>
  <c r="AM130" i="1"/>
  <c r="AK130" i="1"/>
  <c r="AI130" i="1"/>
  <c r="AG130" i="1"/>
  <c r="AE130" i="1"/>
  <c r="AC130" i="1"/>
  <c r="AA130" i="1"/>
  <c r="Y130" i="1"/>
  <c r="W130" i="1"/>
  <c r="I130" i="1"/>
  <c r="AN129" i="1"/>
  <c r="AP129" i="1" s="1"/>
  <c r="AM129" i="1"/>
  <c r="AK129" i="1"/>
  <c r="AI129" i="1"/>
  <c r="AG129" i="1"/>
  <c r="AE129" i="1"/>
  <c r="AC129" i="1"/>
  <c r="AA129" i="1"/>
  <c r="Y129" i="1"/>
  <c r="W129" i="1"/>
  <c r="I129" i="1"/>
  <c r="AN128" i="1"/>
  <c r="AO128" i="1" s="1"/>
  <c r="AM128" i="1"/>
  <c r="AK128" i="1"/>
  <c r="AI128" i="1"/>
  <c r="AG128" i="1"/>
  <c r="AE128" i="1"/>
  <c r="AC128" i="1"/>
  <c r="AA128" i="1"/>
  <c r="Y128" i="1"/>
  <c r="W128" i="1"/>
  <c r="I128" i="1"/>
  <c r="AN127" i="1"/>
  <c r="AM127" i="1"/>
  <c r="AK127" i="1"/>
  <c r="AI127" i="1"/>
  <c r="AG127" i="1"/>
  <c r="AE127" i="1"/>
  <c r="AC127" i="1"/>
  <c r="AA127" i="1"/>
  <c r="Y127" i="1"/>
  <c r="W127" i="1"/>
  <c r="I127" i="1"/>
  <c r="AN126" i="1"/>
  <c r="AM126" i="1"/>
  <c r="AK126" i="1"/>
  <c r="AI126" i="1"/>
  <c r="AG126" i="1"/>
  <c r="AE126" i="1"/>
  <c r="AC126" i="1"/>
  <c r="AA126" i="1"/>
  <c r="Y126" i="1"/>
  <c r="W126" i="1"/>
  <c r="I126" i="1"/>
  <c r="AN125" i="1"/>
  <c r="AM125" i="1"/>
  <c r="AK125" i="1"/>
  <c r="AI125" i="1"/>
  <c r="AG125" i="1"/>
  <c r="AE125" i="1"/>
  <c r="AC125" i="1"/>
  <c r="AA125" i="1"/>
  <c r="Y125" i="1"/>
  <c r="W125" i="1"/>
  <c r="I125" i="1"/>
  <c r="AN124" i="1"/>
  <c r="AM124" i="1"/>
  <c r="AK124" i="1"/>
  <c r="AI124" i="1"/>
  <c r="AG124" i="1"/>
  <c r="AE124" i="1"/>
  <c r="AC124" i="1"/>
  <c r="AA124" i="1"/>
  <c r="Y124" i="1"/>
  <c r="W124" i="1"/>
  <c r="I124" i="1"/>
  <c r="AN123" i="1"/>
  <c r="AM123" i="1"/>
  <c r="AK123" i="1"/>
  <c r="AI123" i="1"/>
  <c r="AG123" i="1"/>
  <c r="AE123" i="1"/>
  <c r="AC123" i="1"/>
  <c r="AA123" i="1"/>
  <c r="Y123" i="1"/>
  <c r="W123" i="1"/>
  <c r="I123" i="1"/>
  <c r="AN122" i="1"/>
  <c r="AM122" i="1"/>
  <c r="AK122" i="1"/>
  <c r="AI122" i="1"/>
  <c r="AG122" i="1"/>
  <c r="AE122" i="1"/>
  <c r="AC122" i="1"/>
  <c r="AA122" i="1"/>
  <c r="Y122" i="1"/>
  <c r="W122" i="1"/>
  <c r="I122" i="1"/>
  <c r="AN121" i="1"/>
  <c r="AM121" i="1"/>
  <c r="AK121" i="1"/>
  <c r="AI121" i="1"/>
  <c r="AG121" i="1"/>
  <c r="AE121" i="1"/>
  <c r="AC121" i="1"/>
  <c r="AA121" i="1"/>
  <c r="Y121" i="1"/>
  <c r="W121" i="1"/>
  <c r="I121" i="1"/>
  <c r="AN120" i="1"/>
  <c r="AO120" i="1" s="1"/>
  <c r="AM120" i="1"/>
  <c r="AK120" i="1"/>
  <c r="AI120" i="1"/>
  <c r="AG120" i="1"/>
  <c r="AE120" i="1"/>
  <c r="AC120" i="1"/>
  <c r="AA120" i="1"/>
  <c r="Y120" i="1"/>
  <c r="W120" i="1"/>
  <c r="I120" i="1"/>
  <c r="AN119" i="1"/>
  <c r="AM119" i="1"/>
  <c r="AK119" i="1"/>
  <c r="AI119" i="1"/>
  <c r="AG119" i="1"/>
  <c r="AE119" i="1"/>
  <c r="AC119" i="1"/>
  <c r="AA119" i="1"/>
  <c r="Y119" i="1"/>
  <c r="W119" i="1"/>
  <c r="I119" i="1"/>
  <c r="AN118" i="1"/>
  <c r="AM118" i="1"/>
  <c r="AK118" i="1"/>
  <c r="AI118" i="1"/>
  <c r="AG118" i="1"/>
  <c r="AE118" i="1"/>
  <c r="AC118" i="1"/>
  <c r="AA118" i="1"/>
  <c r="Y118" i="1"/>
  <c r="W118" i="1"/>
  <c r="I118" i="1"/>
  <c r="AN117" i="1"/>
  <c r="AM117" i="1"/>
  <c r="AK117" i="1"/>
  <c r="AI117" i="1"/>
  <c r="AG117" i="1"/>
  <c r="AE117" i="1"/>
  <c r="AC117" i="1"/>
  <c r="AA117" i="1"/>
  <c r="Y117" i="1"/>
  <c r="W117" i="1"/>
  <c r="I117" i="1"/>
  <c r="AN116" i="1"/>
  <c r="AM116" i="1"/>
  <c r="AK116" i="1"/>
  <c r="AI116" i="1"/>
  <c r="AG116" i="1"/>
  <c r="AE116" i="1"/>
  <c r="AC116" i="1"/>
  <c r="AA116" i="1"/>
  <c r="Y116" i="1"/>
  <c r="W116" i="1"/>
  <c r="I116" i="1"/>
  <c r="AN115" i="1"/>
  <c r="AM115" i="1"/>
  <c r="AK115" i="1"/>
  <c r="AI115" i="1"/>
  <c r="AG115" i="1"/>
  <c r="AE115" i="1"/>
  <c r="AC115" i="1"/>
  <c r="AA115" i="1"/>
  <c r="Y115" i="1"/>
  <c r="W115" i="1"/>
  <c r="I115" i="1"/>
  <c r="AN114" i="1"/>
  <c r="AP114" i="1" s="1"/>
  <c r="AM114" i="1"/>
  <c r="AK114" i="1"/>
  <c r="AI114" i="1"/>
  <c r="AG114" i="1"/>
  <c r="AE114" i="1"/>
  <c r="AC114" i="1"/>
  <c r="AA114" i="1"/>
  <c r="Y114" i="1"/>
  <c r="W114" i="1"/>
  <c r="I114" i="1"/>
  <c r="AN113" i="1"/>
  <c r="AP113" i="1" s="1"/>
  <c r="AM113" i="1"/>
  <c r="AK113" i="1"/>
  <c r="AI113" i="1"/>
  <c r="AG113" i="1"/>
  <c r="AE113" i="1"/>
  <c r="AC113" i="1"/>
  <c r="AA113" i="1"/>
  <c r="Y113" i="1"/>
  <c r="W113" i="1"/>
  <c r="I113" i="1"/>
  <c r="AN112" i="1"/>
  <c r="AP112" i="1" s="1"/>
  <c r="AM112" i="1"/>
  <c r="AK112" i="1"/>
  <c r="AI112" i="1"/>
  <c r="AG112" i="1"/>
  <c r="AE112" i="1"/>
  <c r="AC112" i="1"/>
  <c r="AA112" i="1"/>
  <c r="Y112" i="1"/>
  <c r="W112" i="1"/>
  <c r="I112" i="1"/>
  <c r="AN111" i="1"/>
  <c r="AM111" i="1"/>
  <c r="AK111" i="1"/>
  <c r="AI111" i="1"/>
  <c r="AG111" i="1"/>
  <c r="AE111" i="1"/>
  <c r="AC111" i="1"/>
  <c r="AA111" i="1"/>
  <c r="Y111" i="1"/>
  <c r="W111" i="1"/>
  <c r="I111" i="1"/>
  <c r="AN110" i="1"/>
  <c r="AM110" i="1"/>
  <c r="AK110" i="1"/>
  <c r="AI110" i="1"/>
  <c r="AG110" i="1"/>
  <c r="AE110" i="1"/>
  <c r="AC110" i="1"/>
  <c r="AA110" i="1"/>
  <c r="Y110" i="1"/>
  <c r="W110" i="1"/>
  <c r="I110" i="1"/>
  <c r="AN109" i="1"/>
  <c r="AM109" i="1"/>
  <c r="AK109" i="1"/>
  <c r="AI109" i="1"/>
  <c r="AG109" i="1"/>
  <c r="AE109" i="1"/>
  <c r="AC109" i="1"/>
  <c r="AA109" i="1"/>
  <c r="Y109" i="1"/>
  <c r="W109" i="1"/>
  <c r="I109" i="1"/>
  <c r="AN108" i="1"/>
  <c r="AO108" i="1" s="1"/>
  <c r="AM108" i="1"/>
  <c r="AK108" i="1"/>
  <c r="AI108" i="1"/>
  <c r="AG108" i="1"/>
  <c r="AE108" i="1"/>
  <c r="AC108" i="1"/>
  <c r="AA108" i="1"/>
  <c r="Y108" i="1"/>
  <c r="W108" i="1"/>
  <c r="I108" i="1"/>
  <c r="AN107" i="1"/>
  <c r="AM107" i="1"/>
  <c r="AK107" i="1"/>
  <c r="AI107" i="1"/>
  <c r="AG107" i="1"/>
  <c r="AE107" i="1"/>
  <c r="AC107" i="1"/>
  <c r="AA107" i="1"/>
  <c r="Y107" i="1"/>
  <c r="W107" i="1"/>
  <c r="I107" i="1"/>
  <c r="AN106" i="1"/>
  <c r="AP106" i="1" s="1"/>
  <c r="AM106" i="1"/>
  <c r="AK106" i="1"/>
  <c r="AI106" i="1"/>
  <c r="AG106" i="1"/>
  <c r="AE106" i="1"/>
  <c r="AC106" i="1"/>
  <c r="AA106" i="1"/>
  <c r="Y106" i="1"/>
  <c r="W106" i="1"/>
  <c r="I106" i="1"/>
  <c r="AN105" i="1"/>
  <c r="AM105" i="1"/>
  <c r="AK105" i="1"/>
  <c r="AI105" i="1"/>
  <c r="AG105" i="1"/>
  <c r="AE105" i="1"/>
  <c r="AC105" i="1"/>
  <c r="AA105" i="1"/>
  <c r="Y105" i="1"/>
  <c r="W105" i="1"/>
  <c r="I105" i="1"/>
  <c r="AN104" i="1"/>
  <c r="AM104" i="1"/>
  <c r="AK104" i="1"/>
  <c r="AI104" i="1"/>
  <c r="AG104" i="1"/>
  <c r="AE104" i="1"/>
  <c r="AC104" i="1"/>
  <c r="AA104" i="1"/>
  <c r="Y104" i="1"/>
  <c r="W104" i="1"/>
  <c r="I104" i="1"/>
  <c r="AN103" i="1"/>
  <c r="AP103" i="1" s="1"/>
  <c r="AM103" i="1"/>
  <c r="AK103" i="1"/>
  <c r="AI103" i="1"/>
  <c r="AG103" i="1"/>
  <c r="AE103" i="1"/>
  <c r="AC103" i="1"/>
  <c r="AA103" i="1"/>
  <c r="Y103" i="1"/>
  <c r="W103" i="1"/>
  <c r="I103" i="1"/>
  <c r="AN102" i="1"/>
  <c r="AP102" i="1" s="1"/>
  <c r="AM102" i="1"/>
  <c r="AK102" i="1"/>
  <c r="AI102" i="1"/>
  <c r="AG102" i="1"/>
  <c r="AE102" i="1"/>
  <c r="AC102" i="1"/>
  <c r="AA102" i="1"/>
  <c r="Y102" i="1"/>
  <c r="W102" i="1"/>
  <c r="I102" i="1"/>
  <c r="AN101" i="1"/>
  <c r="AP101" i="1" s="1"/>
  <c r="AM101" i="1"/>
  <c r="AK101" i="1"/>
  <c r="AI101" i="1"/>
  <c r="AG101" i="1"/>
  <c r="AE101" i="1"/>
  <c r="AC101" i="1"/>
  <c r="AA101" i="1"/>
  <c r="Y101" i="1"/>
  <c r="W101" i="1"/>
  <c r="I101" i="1"/>
  <c r="AN100" i="1"/>
  <c r="AP100" i="1" s="1"/>
  <c r="AM100" i="1"/>
  <c r="AK100" i="1"/>
  <c r="AI100" i="1"/>
  <c r="AG100" i="1"/>
  <c r="AE100" i="1"/>
  <c r="AC100" i="1"/>
  <c r="AA100" i="1"/>
  <c r="Y100" i="1"/>
  <c r="W100" i="1"/>
  <c r="I100" i="1"/>
  <c r="AN99" i="1"/>
  <c r="AP99" i="1" s="1"/>
  <c r="AM99" i="1"/>
  <c r="AK99" i="1"/>
  <c r="AI99" i="1"/>
  <c r="AG99" i="1"/>
  <c r="AE99" i="1"/>
  <c r="AC99" i="1"/>
  <c r="AA99" i="1"/>
  <c r="Y99" i="1"/>
  <c r="W99" i="1"/>
  <c r="I99" i="1"/>
  <c r="AN98" i="1"/>
  <c r="AP98" i="1" s="1"/>
  <c r="AM98" i="1"/>
  <c r="AK98" i="1"/>
  <c r="AI98" i="1"/>
  <c r="AG98" i="1"/>
  <c r="AE98" i="1"/>
  <c r="AC98" i="1"/>
  <c r="AA98" i="1"/>
  <c r="Y98" i="1"/>
  <c r="W98" i="1"/>
  <c r="I98" i="1"/>
  <c r="AN97" i="1"/>
  <c r="AP97" i="1" s="1"/>
  <c r="AM97" i="1"/>
  <c r="AK97" i="1"/>
  <c r="AI97" i="1"/>
  <c r="AG97" i="1"/>
  <c r="AE97" i="1"/>
  <c r="AC97" i="1"/>
  <c r="AA97" i="1"/>
  <c r="Y97" i="1"/>
  <c r="W97" i="1"/>
  <c r="I97" i="1"/>
  <c r="AN96" i="1"/>
  <c r="AP96" i="1" s="1"/>
  <c r="AM96" i="1"/>
  <c r="AK96" i="1"/>
  <c r="AI96" i="1"/>
  <c r="AG96" i="1"/>
  <c r="AE96" i="1"/>
  <c r="AC96" i="1"/>
  <c r="AA96" i="1"/>
  <c r="Y96" i="1"/>
  <c r="W96" i="1"/>
  <c r="I96" i="1"/>
  <c r="AN95" i="1"/>
  <c r="AP95" i="1" s="1"/>
  <c r="AM95" i="1"/>
  <c r="AK95" i="1"/>
  <c r="AI95" i="1"/>
  <c r="AG95" i="1"/>
  <c r="AE95" i="1"/>
  <c r="AC95" i="1"/>
  <c r="AA95" i="1"/>
  <c r="Y95" i="1"/>
  <c r="W95" i="1"/>
  <c r="I95" i="1"/>
  <c r="AN94" i="1"/>
  <c r="AP94" i="1" s="1"/>
  <c r="AM94" i="1"/>
  <c r="AK94" i="1"/>
  <c r="AI94" i="1"/>
  <c r="AG94" i="1"/>
  <c r="AE94" i="1"/>
  <c r="AC94" i="1"/>
  <c r="AA94" i="1"/>
  <c r="Y94" i="1"/>
  <c r="W94" i="1"/>
  <c r="I94" i="1"/>
  <c r="AN93" i="1"/>
  <c r="AP93" i="1" s="1"/>
  <c r="AM93" i="1"/>
  <c r="AK93" i="1"/>
  <c r="AI93" i="1"/>
  <c r="AG93" i="1"/>
  <c r="AE93" i="1"/>
  <c r="AC93" i="1"/>
  <c r="AA93" i="1"/>
  <c r="Y93" i="1"/>
  <c r="W93" i="1"/>
  <c r="I93" i="1"/>
  <c r="AN92" i="1"/>
  <c r="AP92" i="1" s="1"/>
  <c r="AM92" i="1"/>
  <c r="AK92" i="1"/>
  <c r="AI92" i="1"/>
  <c r="AG92" i="1"/>
  <c r="AE92" i="1"/>
  <c r="AC92" i="1"/>
  <c r="AA92" i="1"/>
  <c r="Y92" i="1"/>
  <c r="W92" i="1"/>
  <c r="I92" i="1"/>
  <c r="AN91" i="1"/>
  <c r="AP91" i="1" s="1"/>
  <c r="AM91" i="1"/>
  <c r="AK91" i="1"/>
  <c r="AI91" i="1"/>
  <c r="AG91" i="1"/>
  <c r="AE91" i="1"/>
  <c r="AC91" i="1"/>
  <c r="AA91" i="1"/>
  <c r="Y91" i="1"/>
  <c r="W91" i="1"/>
  <c r="I91" i="1"/>
  <c r="AN90" i="1"/>
  <c r="AP90" i="1" s="1"/>
  <c r="AM90" i="1"/>
  <c r="AK90" i="1"/>
  <c r="AI90" i="1"/>
  <c r="AG90" i="1"/>
  <c r="AE90" i="1"/>
  <c r="AC90" i="1"/>
  <c r="AA90" i="1"/>
  <c r="Y90" i="1"/>
  <c r="W90" i="1"/>
  <c r="I90" i="1"/>
  <c r="AN89" i="1"/>
  <c r="AP89" i="1" s="1"/>
  <c r="AM89" i="1"/>
  <c r="AK89" i="1"/>
  <c r="AI89" i="1"/>
  <c r="AG89" i="1"/>
  <c r="AE89" i="1"/>
  <c r="AC89" i="1"/>
  <c r="AA89" i="1"/>
  <c r="Y89" i="1"/>
  <c r="W89" i="1"/>
  <c r="I89" i="1"/>
  <c r="AN88" i="1"/>
  <c r="AP88" i="1" s="1"/>
  <c r="AM88" i="1"/>
  <c r="AK88" i="1"/>
  <c r="AI88" i="1"/>
  <c r="AG88" i="1"/>
  <c r="AE88" i="1"/>
  <c r="AC88" i="1"/>
  <c r="AA88" i="1"/>
  <c r="Y88" i="1"/>
  <c r="W88" i="1"/>
  <c r="I88" i="1"/>
  <c r="AN87" i="1"/>
  <c r="AP87" i="1" s="1"/>
  <c r="AM87" i="1"/>
  <c r="AK87" i="1"/>
  <c r="AI87" i="1"/>
  <c r="AG87" i="1"/>
  <c r="AE87" i="1"/>
  <c r="AC87" i="1"/>
  <c r="AA87" i="1"/>
  <c r="Y87" i="1"/>
  <c r="W87" i="1"/>
  <c r="I87" i="1"/>
  <c r="AN86" i="1"/>
  <c r="AP86" i="1" s="1"/>
  <c r="AM86" i="1"/>
  <c r="AK86" i="1"/>
  <c r="AI86" i="1"/>
  <c r="AG86" i="1"/>
  <c r="AE86" i="1"/>
  <c r="AC86" i="1"/>
  <c r="AA86" i="1"/>
  <c r="Y86" i="1"/>
  <c r="W86" i="1"/>
  <c r="I86" i="1"/>
  <c r="AN85" i="1"/>
  <c r="AP85" i="1" s="1"/>
  <c r="AM85" i="1"/>
  <c r="AK85" i="1"/>
  <c r="AI85" i="1"/>
  <c r="AG85" i="1"/>
  <c r="AE85" i="1"/>
  <c r="AC85" i="1"/>
  <c r="AA85" i="1"/>
  <c r="Y85" i="1"/>
  <c r="W85" i="1"/>
  <c r="I85" i="1"/>
  <c r="AN84" i="1"/>
  <c r="AP84" i="1" s="1"/>
  <c r="AM84" i="1"/>
  <c r="AK84" i="1"/>
  <c r="AI84" i="1"/>
  <c r="AG84" i="1"/>
  <c r="AE84" i="1"/>
  <c r="AC84" i="1"/>
  <c r="AA84" i="1"/>
  <c r="Y84" i="1"/>
  <c r="W84" i="1"/>
  <c r="I84" i="1"/>
  <c r="AN83" i="1"/>
  <c r="AP83" i="1" s="1"/>
  <c r="AM83" i="1"/>
  <c r="AK83" i="1"/>
  <c r="AI83" i="1"/>
  <c r="AG83" i="1"/>
  <c r="AE83" i="1"/>
  <c r="AC83" i="1"/>
  <c r="AA83" i="1"/>
  <c r="Y83" i="1"/>
  <c r="W83" i="1"/>
  <c r="I83" i="1"/>
  <c r="AN82" i="1"/>
  <c r="AP82" i="1" s="1"/>
  <c r="AM82" i="1"/>
  <c r="AK82" i="1"/>
  <c r="AI82" i="1"/>
  <c r="AG82" i="1"/>
  <c r="AE82" i="1"/>
  <c r="AC82" i="1"/>
  <c r="AA82" i="1"/>
  <c r="Y82" i="1"/>
  <c r="W82" i="1"/>
  <c r="I82" i="1"/>
  <c r="AN81" i="1"/>
  <c r="AP81" i="1" s="1"/>
  <c r="AM81" i="1"/>
  <c r="AK81" i="1"/>
  <c r="AI81" i="1"/>
  <c r="AG81" i="1"/>
  <c r="AE81" i="1"/>
  <c r="AC81" i="1"/>
  <c r="AA81" i="1"/>
  <c r="Y81" i="1"/>
  <c r="W81" i="1"/>
  <c r="I81" i="1"/>
  <c r="AN80" i="1"/>
  <c r="AP80" i="1" s="1"/>
  <c r="AM80" i="1"/>
  <c r="AK80" i="1"/>
  <c r="AI80" i="1"/>
  <c r="AG80" i="1"/>
  <c r="AE80" i="1"/>
  <c r="AC80" i="1"/>
  <c r="AA80" i="1"/>
  <c r="Y80" i="1"/>
  <c r="W80" i="1"/>
  <c r="I80" i="1"/>
  <c r="AN79" i="1"/>
  <c r="AP79" i="1" s="1"/>
  <c r="AM79" i="1"/>
  <c r="AK79" i="1"/>
  <c r="AI79" i="1"/>
  <c r="AG79" i="1"/>
  <c r="AE79" i="1"/>
  <c r="AC79" i="1"/>
  <c r="AA79" i="1"/>
  <c r="Y79" i="1"/>
  <c r="W79" i="1"/>
  <c r="I79" i="1"/>
  <c r="AN78" i="1"/>
  <c r="AP78" i="1" s="1"/>
  <c r="AM78" i="1"/>
  <c r="AK78" i="1"/>
  <c r="AI78" i="1"/>
  <c r="AG78" i="1"/>
  <c r="AE78" i="1"/>
  <c r="AC78" i="1"/>
  <c r="AA78" i="1"/>
  <c r="Y78" i="1"/>
  <c r="W78" i="1"/>
  <c r="I78" i="1"/>
  <c r="AN77" i="1"/>
  <c r="AP77" i="1" s="1"/>
  <c r="AM77" i="1"/>
  <c r="AK77" i="1"/>
  <c r="AI77" i="1"/>
  <c r="AG77" i="1"/>
  <c r="AE77" i="1"/>
  <c r="AC77" i="1"/>
  <c r="AA77" i="1"/>
  <c r="Y77" i="1"/>
  <c r="W77" i="1"/>
  <c r="I77" i="1"/>
  <c r="AN76" i="1"/>
  <c r="AP76" i="1" s="1"/>
  <c r="AM76" i="1"/>
  <c r="AK76" i="1"/>
  <c r="AI76" i="1"/>
  <c r="AG76" i="1"/>
  <c r="AE76" i="1"/>
  <c r="AC76" i="1"/>
  <c r="AA76" i="1"/>
  <c r="Y76" i="1"/>
  <c r="W76" i="1"/>
  <c r="I76" i="1"/>
  <c r="AN75" i="1"/>
  <c r="AP75" i="1" s="1"/>
  <c r="AM75" i="1"/>
  <c r="AK75" i="1"/>
  <c r="AI75" i="1"/>
  <c r="AG75" i="1"/>
  <c r="AE75" i="1"/>
  <c r="AC75" i="1"/>
  <c r="AA75" i="1"/>
  <c r="Y75" i="1"/>
  <c r="W75" i="1"/>
  <c r="I75" i="1"/>
  <c r="AN74" i="1"/>
  <c r="AP74" i="1" s="1"/>
  <c r="AM74" i="1"/>
  <c r="AK74" i="1"/>
  <c r="AI74" i="1"/>
  <c r="AG74" i="1"/>
  <c r="AE74" i="1"/>
  <c r="AC74" i="1"/>
  <c r="AA74" i="1"/>
  <c r="Y74" i="1"/>
  <c r="W74" i="1"/>
  <c r="I74" i="1"/>
  <c r="AN73" i="1"/>
  <c r="AP73" i="1" s="1"/>
  <c r="AM73" i="1"/>
  <c r="AK73" i="1"/>
  <c r="AI73" i="1"/>
  <c r="AG73" i="1"/>
  <c r="AE73" i="1"/>
  <c r="AC73" i="1"/>
  <c r="AA73" i="1"/>
  <c r="Y73" i="1"/>
  <c r="W73" i="1"/>
  <c r="I73" i="1"/>
  <c r="AN72" i="1"/>
  <c r="AP72" i="1" s="1"/>
  <c r="AM72" i="1"/>
  <c r="AK72" i="1"/>
  <c r="AI72" i="1"/>
  <c r="AG72" i="1"/>
  <c r="AE72" i="1"/>
  <c r="AC72" i="1"/>
  <c r="AA72" i="1"/>
  <c r="Y72" i="1"/>
  <c r="W72" i="1"/>
  <c r="I72" i="1"/>
  <c r="AN71" i="1"/>
  <c r="AP71" i="1" s="1"/>
  <c r="AM71" i="1"/>
  <c r="AK71" i="1"/>
  <c r="AI71" i="1"/>
  <c r="AG71" i="1"/>
  <c r="AE71" i="1"/>
  <c r="AC71" i="1"/>
  <c r="AA71" i="1"/>
  <c r="Y71" i="1"/>
  <c r="W71" i="1"/>
  <c r="I71" i="1"/>
  <c r="AN70" i="1"/>
  <c r="AP70" i="1" s="1"/>
  <c r="AM70" i="1"/>
  <c r="AK70" i="1"/>
  <c r="AI70" i="1"/>
  <c r="AG70" i="1"/>
  <c r="AE70" i="1"/>
  <c r="AC70" i="1"/>
  <c r="AA70" i="1"/>
  <c r="Y70" i="1"/>
  <c r="W70" i="1"/>
  <c r="I70" i="1"/>
  <c r="AO206" i="1" l="1"/>
  <c r="AP174" i="1"/>
  <c r="AP137" i="1"/>
  <c r="AO172" i="1"/>
  <c r="AO161" i="1"/>
  <c r="AO183" i="1"/>
  <c r="AO155" i="1"/>
  <c r="AO191" i="1"/>
  <c r="AP256" i="1"/>
  <c r="AO256" i="1" s="1"/>
  <c r="AP259" i="1"/>
  <c r="AO259" i="1" s="1"/>
  <c r="AO106" i="1"/>
  <c r="AO156" i="1"/>
  <c r="AP195" i="1"/>
  <c r="AO114" i="1"/>
  <c r="AO158" i="1"/>
  <c r="AO197" i="1"/>
  <c r="AP128" i="1"/>
  <c r="AO166" i="1"/>
  <c r="AO143" i="1"/>
  <c r="AO211" i="1"/>
  <c r="AO227" i="1"/>
  <c r="AO145" i="1"/>
  <c r="AO240" i="1"/>
  <c r="AP147" i="1"/>
  <c r="AO175" i="1"/>
  <c r="AO242" i="1"/>
  <c r="AO151" i="1"/>
  <c r="AO187" i="1"/>
  <c r="AO250" i="1"/>
  <c r="AO271" i="1"/>
  <c r="AP124" i="1"/>
  <c r="AO124" i="1" s="1"/>
  <c r="AP133" i="1"/>
  <c r="AO133" i="1" s="1"/>
  <c r="AO142" i="1"/>
  <c r="AO159" i="1"/>
  <c r="AO181" i="1"/>
  <c r="AO203" i="1"/>
  <c r="AO153" i="1"/>
  <c r="AO164" i="1"/>
  <c r="AP234" i="1"/>
  <c r="AP243" i="1"/>
  <c r="AP110" i="1"/>
  <c r="AO110" i="1" s="1"/>
  <c r="AP123" i="1"/>
  <c r="AO123" i="1" s="1"/>
  <c r="AO141" i="1"/>
  <c r="AO163" i="1"/>
  <c r="AO169" i="1"/>
  <c r="AO180" i="1"/>
  <c r="AP268" i="1"/>
  <c r="AO157" i="1"/>
  <c r="AO179" i="1"/>
  <c r="AO185" i="1"/>
  <c r="AO196" i="1"/>
  <c r="AO267" i="1"/>
  <c r="AP276" i="1"/>
  <c r="AO190" i="1"/>
  <c r="AO207" i="1"/>
  <c r="AP224" i="1"/>
  <c r="AO224" i="1" s="1"/>
  <c r="AP131" i="1"/>
  <c r="AO131" i="1" s="1"/>
  <c r="AO173" i="1"/>
  <c r="AO201" i="1"/>
  <c r="AP104" i="1"/>
  <c r="AO104" i="1" s="1"/>
  <c r="AP126" i="1"/>
  <c r="AO126" i="1" s="1"/>
  <c r="AP135" i="1"/>
  <c r="AO135" i="1" s="1"/>
  <c r="AO150" i="1"/>
  <c r="AO167" i="1"/>
  <c r="AO189" i="1"/>
  <c r="AO149" i="1"/>
  <c r="AO171" i="1"/>
  <c r="AO177" i="1"/>
  <c r="AO188" i="1"/>
  <c r="AP231" i="1"/>
  <c r="AP116" i="1"/>
  <c r="AO116" i="1" s="1"/>
  <c r="AO182" i="1"/>
  <c r="AO199" i="1"/>
  <c r="AP218" i="1"/>
  <c r="AP120" i="1"/>
  <c r="AO165" i="1"/>
  <c r="AO193" i="1"/>
  <c r="AO204" i="1"/>
  <c r="AO239" i="1"/>
  <c r="AP278" i="1"/>
  <c r="AP219" i="1"/>
  <c r="AO247" i="1"/>
  <c r="AP108" i="1"/>
  <c r="AP118" i="1"/>
  <c r="AO118" i="1" s="1"/>
  <c r="AP139" i="1"/>
  <c r="AO146" i="1"/>
  <c r="AO154" i="1"/>
  <c r="AO162" i="1"/>
  <c r="AO170" i="1"/>
  <c r="AO178" i="1"/>
  <c r="AO186" i="1"/>
  <c r="AO194" i="1"/>
  <c r="AO202" i="1"/>
  <c r="AO223" i="1"/>
  <c r="AP134" i="1"/>
  <c r="AO134" i="1" s="1"/>
  <c r="AP107" i="1"/>
  <c r="AO107" i="1" s="1"/>
  <c r="AP117" i="1"/>
  <c r="AO117" i="1" s="1"/>
  <c r="AP138" i="1"/>
  <c r="AP232" i="1"/>
  <c r="AO232" i="1" s="1"/>
  <c r="AP251" i="1"/>
  <c r="AO251" i="1" s="1"/>
  <c r="AP122" i="1"/>
  <c r="AO122" i="1" s="1"/>
  <c r="AO144" i="1"/>
  <c r="AO152" i="1"/>
  <c r="AO160" i="1"/>
  <c r="AO168" i="1"/>
  <c r="AO176" i="1"/>
  <c r="AO184" i="1"/>
  <c r="AO192" i="1"/>
  <c r="AO200" i="1"/>
  <c r="AP208" i="1"/>
  <c r="AO208" i="1" s="1"/>
  <c r="AO255" i="1"/>
  <c r="AO275" i="1"/>
  <c r="AP127" i="1"/>
  <c r="AO127" i="1" s="1"/>
  <c r="AP132" i="1"/>
  <c r="AO132" i="1" s="1"/>
  <c r="AP270" i="1"/>
  <c r="AP111" i="1"/>
  <c r="AO111" i="1" s="1"/>
  <c r="AP121" i="1"/>
  <c r="AO121" i="1" s="1"/>
  <c r="AP226" i="1"/>
  <c r="AP105" i="1"/>
  <c r="AO105" i="1" s="1"/>
  <c r="AP115" i="1"/>
  <c r="AO115" i="1" s="1"/>
  <c r="AP136" i="1"/>
  <c r="AO136" i="1" s="1"/>
  <c r="AP216" i="1"/>
  <c r="AO216" i="1" s="1"/>
  <c r="AP235" i="1"/>
  <c r="AO235" i="1" s="1"/>
  <c r="AO263" i="1"/>
  <c r="AP125" i="1"/>
  <c r="AO125" i="1" s="1"/>
  <c r="AP130" i="1"/>
  <c r="AO130" i="1" s="1"/>
  <c r="AO215" i="1"/>
  <c r="AP258" i="1"/>
  <c r="AP109" i="1"/>
  <c r="AO109" i="1" s="1"/>
  <c r="AP119" i="1"/>
  <c r="AO119" i="1" s="1"/>
  <c r="AP140" i="1"/>
  <c r="AO140" i="1" s="1"/>
  <c r="AP210" i="1"/>
  <c r="AO210" i="1" s="1"/>
  <c r="AP248" i="1"/>
  <c r="AO248" i="1" s="1"/>
  <c r="AO230" i="1"/>
  <c r="AO274" i="1"/>
  <c r="AP238" i="1"/>
  <c r="AO238" i="1" s="1"/>
  <c r="AP262" i="1"/>
  <c r="AO262" i="1" s="1"/>
  <c r="AP266" i="1"/>
  <c r="AO213" i="1"/>
  <c r="AO221" i="1"/>
  <c r="AO229" i="1"/>
  <c r="AO237" i="1"/>
  <c r="AO245" i="1"/>
  <c r="AO253" i="1"/>
  <c r="AO261" i="1"/>
  <c r="AO265" i="1"/>
  <c r="AO273" i="1"/>
  <c r="AP246" i="1"/>
  <c r="AO246" i="1" s="1"/>
  <c r="AP214" i="1"/>
  <c r="AO212" i="1"/>
  <c r="AO220" i="1"/>
  <c r="AO228" i="1"/>
  <c r="AO236" i="1"/>
  <c r="AO244" i="1"/>
  <c r="AO252" i="1"/>
  <c r="AO260" i="1"/>
  <c r="AO264" i="1"/>
  <c r="AO272" i="1"/>
  <c r="AO222" i="1"/>
  <c r="AO209" i="1"/>
  <c r="AO217" i="1"/>
  <c r="AO225" i="1"/>
  <c r="AO233" i="1"/>
  <c r="AO241" i="1"/>
  <c r="AO249" i="1"/>
  <c r="AO257" i="1"/>
  <c r="AO269" i="1"/>
  <c r="AO277" i="1"/>
  <c r="AO254" i="1"/>
  <c r="AO70" i="1"/>
  <c r="AO71" i="1"/>
  <c r="AO72" i="1"/>
  <c r="AO73" i="1"/>
  <c r="AO74" i="1"/>
  <c r="AO75" i="1"/>
  <c r="AO76" i="1"/>
  <c r="AO77" i="1"/>
  <c r="AO78" i="1"/>
  <c r="AO79" i="1"/>
  <c r="AO80" i="1"/>
  <c r="AO81" i="1"/>
  <c r="AO82" i="1"/>
  <c r="AO83" i="1"/>
  <c r="AO84" i="1"/>
  <c r="AO85" i="1"/>
  <c r="AO86" i="1"/>
  <c r="AO87" i="1"/>
  <c r="AO88" i="1"/>
  <c r="AO89" i="1"/>
  <c r="AO90" i="1"/>
  <c r="AO91" i="1"/>
  <c r="AO92" i="1"/>
  <c r="AO93" i="1"/>
  <c r="AO94" i="1"/>
  <c r="AO95" i="1"/>
  <c r="AO96" i="1"/>
  <c r="AO97" i="1"/>
  <c r="AO98" i="1"/>
  <c r="AO99" i="1"/>
  <c r="AO100" i="1"/>
  <c r="AO101" i="1"/>
  <c r="AO102" i="1"/>
  <c r="AO103" i="1"/>
  <c r="AO112" i="1"/>
  <c r="AO113" i="1"/>
  <c r="AO129" i="1"/>
  <c r="AO243" i="1" l="1"/>
  <c r="AO218" i="1"/>
  <c r="AO139" i="1"/>
  <c r="AO195" i="1"/>
  <c r="AO231" i="1"/>
  <c r="AO219" i="1"/>
  <c r="U10" i="1"/>
  <c r="AN69" i="1" l="1"/>
  <c r="AM69" i="1"/>
  <c r="AK69" i="1"/>
  <c r="AI69" i="1"/>
  <c r="AG69" i="1"/>
  <c r="AE69" i="1"/>
  <c r="AC69" i="1"/>
  <c r="AA69" i="1"/>
  <c r="Y69" i="1"/>
  <c r="W69" i="1"/>
  <c r="I69" i="1"/>
  <c r="AN68" i="1"/>
  <c r="AM68" i="1"/>
  <c r="AK68" i="1"/>
  <c r="AI68" i="1"/>
  <c r="AG68" i="1"/>
  <c r="AE68" i="1"/>
  <c r="AC68" i="1"/>
  <c r="AA68" i="1"/>
  <c r="Y68" i="1"/>
  <c r="W68" i="1"/>
  <c r="I68" i="1"/>
  <c r="AN67" i="1"/>
  <c r="AM67" i="1"/>
  <c r="AK67" i="1"/>
  <c r="AI67" i="1"/>
  <c r="AG67" i="1"/>
  <c r="AE67" i="1"/>
  <c r="AC67" i="1"/>
  <c r="AA67" i="1"/>
  <c r="Y67" i="1"/>
  <c r="W67" i="1"/>
  <c r="I67" i="1"/>
  <c r="AN66" i="1"/>
  <c r="AM66" i="1"/>
  <c r="AK66" i="1"/>
  <c r="AI66" i="1"/>
  <c r="AG66" i="1"/>
  <c r="AE66" i="1"/>
  <c r="AC66" i="1"/>
  <c r="AA66" i="1"/>
  <c r="Y66" i="1"/>
  <c r="W66" i="1"/>
  <c r="I66" i="1"/>
  <c r="AN65" i="1"/>
  <c r="AM65" i="1"/>
  <c r="AK65" i="1"/>
  <c r="AI65" i="1"/>
  <c r="AG65" i="1"/>
  <c r="AE65" i="1"/>
  <c r="AC65" i="1"/>
  <c r="AA65" i="1"/>
  <c r="Y65" i="1"/>
  <c r="W65" i="1"/>
  <c r="I65" i="1"/>
  <c r="AN64" i="1"/>
  <c r="AM64" i="1"/>
  <c r="AK64" i="1"/>
  <c r="AI64" i="1"/>
  <c r="AG64" i="1"/>
  <c r="AE64" i="1"/>
  <c r="AC64" i="1"/>
  <c r="AA64" i="1"/>
  <c r="Y64" i="1"/>
  <c r="W64" i="1"/>
  <c r="I64" i="1"/>
  <c r="AN63" i="1"/>
  <c r="AM63" i="1"/>
  <c r="AK63" i="1"/>
  <c r="AI63" i="1"/>
  <c r="AG63" i="1"/>
  <c r="AE63" i="1"/>
  <c r="AC63" i="1"/>
  <c r="AA63" i="1"/>
  <c r="Y63" i="1"/>
  <c r="W63" i="1"/>
  <c r="I63" i="1"/>
  <c r="AN62" i="1"/>
  <c r="AM62" i="1"/>
  <c r="AK62" i="1"/>
  <c r="AI62" i="1"/>
  <c r="AG62" i="1"/>
  <c r="AE62" i="1"/>
  <c r="AC62" i="1"/>
  <c r="AA62" i="1"/>
  <c r="Y62" i="1"/>
  <c r="W62" i="1"/>
  <c r="I62" i="1"/>
  <c r="AN61" i="1"/>
  <c r="AM61" i="1"/>
  <c r="AK61" i="1"/>
  <c r="AI61" i="1"/>
  <c r="AG61" i="1"/>
  <c r="AE61" i="1"/>
  <c r="AC61" i="1"/>
  <c r="AA61" i="1"/>
  <c r="Y61" i="1"/>
  <c r="W61" i="1"/>
  <c r="I61" i="1"/>
  <c r="AN60" i="1"/>
  <c r="AM60" i="1"/>
  <c r="AK60" i="1"/>
  <c r="AI60" i="1"/>
  <c r="AG60" i="1"/>
  <c r="AE60" i="1"/>
  <c r="AC60" i="1"/>
  <c r="AA60" i="1"/>
  <c r="Y60" i="1"/>
  <c r="W60" i="1"/>
  <c r="I60" i="1"/>
  <c r="AN59" i="1"/>
  <c r="AM59" i="1"/>
  <c r="AK59" i="1"/>
  <c r="AI59" i="1"/>
  <c r="AG59" i="1"/>
  <c r="AE59" i="1"/>
  <c r="AC59" i="1"/>
  <c r="AA59" i="1"/>
  <c r="Y59" i="1"/>
  <c r="W59" i="1"/>
  <c r="I59" i="1"/>
  <c r="AN58" i="1"/>
  <c r="AM58" i="1"/>
  <c r="AK58" i="1"/>
  <c r="AI58" i="1"/>
  <c r="AG58" i="1"/>
  <c r="AE58" i="1"/>
  <c r="AC58" i="1"/>
  <c r="AA58" i="1"/>
  <c r="Y58" i="1"/>
  <c r="W58" i="1"/>
  <c r="I58" i="1"/>
  <c r="AN57" i="1"/>
  <c r="AM57" i="1"/>
  <c r="AK57" i="1"/>
  <c r="AI57" i="1"/>
  <c r="AG57" i="1"/>
  <c r="AE57" i="1"/>
  <c r="AC57" i="1"/>
  <c r="AA57" i="1"/>
  <c r="Y57" i="1"/>
  <c r="W57" i="1"/>
  <c r="I57" i="1"/>
  <c r="AN56" i="1"/>
  <c r="AM56" i="1"/>
  <c r="AK56" i="1"/>
  <c r="AI56" i="1"/>
  <c r="AG56" i="1"/>
  <c r="AE56" i="1"/>
  <c r="AC56" i="1"/>
  <c r="AA56" i="1"/>
  <c r="Y56" i="1"/>
  <c r="W56" i="1"/>
  <c r="I56" i="1"/>
  <c r="AN55" i="1"/>
  <c r="AM55" i="1"/>
  <c r="AK55" i="1"/>
  <c r="AI55" i="1"/>
  <c r="AG55" i="1"/>
  <c r="AE55" i="1"/>
  <c r="AC55" i="1"/>
  <c r="AA55" i="1"/>
  <c r="Y55" i="1"/>
  <c r="W55" i="1"/>
  <c r="I55" i="1"/>
  <c r="AN54" i="1"/>
  <c r="AM54" i="1"/>
  <c r="AK54" i="1"/>
  <c r="AI54" i="1"/>
  <c r="AG54" i="1"/>
  <c r="AE54" i="1"/>
  <c r="AC54" i="1"/>
  <c r="AA54" i="1"/>
  <c r="Y54" i="1"/>
  <c r="W54" i="1"/>
  <c r="I54" i="1"/>
  <c r="AN53" i="1"/>
  <c r="AM53" i="1"/>
  <c r="AK53" i="1"/>
  <c r="AI53" i="1"/>
  <c r="AG53" i="1"/>
  <c r="AE53" i="1"/>
  <c r="AC53" i="1"/>
  <c r="AA53" i="1"/>
  <c r="Y53" i="1"/>
  <c r="W53" i="1"/>
  <c r="I53" i="1"/>
  <c r="AN52" i="1"/>
  <c r="AM52" i="1"/>
  <c r="AK52" i="1"/>
  <c r="AI52" i="1"/>
  <c r="AG52" i="1"/>
  <c r="AE52" i="1"/>
  <c r="AC52" i="1"/>
  <c r="AA52" i="1"/>
  <c r="Y52" i="1"/>
  <c r="W52" i="1"/>
  <c r="I52" i="1"/>
  <c r="AN51" i="1"/>
  <c r="AM51" i="1"/>
  <c r="AK51" i="1"/>
  <c r="AI51" i="1"/>
  <c r="AG51" i="1"/>
  <c r="AE51" i="1"/>
  <c r="AC51" i="1"/>
  <c r="AA51" i="1"/>
  <c r="Y51" i="1"/>
  <c r="W51" i="1"/>
  <c r="I51" i="1"/>
  <c r="AN50" i="1"/>
  <c r="AM50" i="1"/>
  <c r="AK50" i="1"/>
  <c r="AI50" i="1"/>
  <c r="AG50" i="1"/>
  <c r="AE50" i="1"/>
  <c r="AC50" i="1"/>
  <c r="AA50" i="1"/>
  <c r="Y50" i="1"/>
  <c r="W50" i="1"/>
  <c r="I50" i="1"/>
  <c r="AN49" i="1"/>
  <c r="AM49" i="1"/>
  <c r="AK49" i="1"/>
  <c r="AI49" i="1"/>
  <c r="AG49" i="1"/>
  <c r="AE49" i="1"/>
  <c r="AC49" i="1"/>
  <c r="AA49" i="1"/>
  <c r="Y49" i="1"/>
  <c r="W49" i="1"/>
  <c r="I49" i="1"/>
  <c r="AN48" i="1"/>
  <c r="AM48" i="1"/>
  <c r="AK48" i="1"/>
  <c r="AI48" i="1"/>
  <c r="AG48" i="1"/>
  <c r="AE48" i="1"/>
  <c r="AC48" i="1"/>
  <c r="AA48" i="1"/>
  <c r="Y48" i="1"/>
  <c r="W48" i="1"/>
  <c r="I48" i="1"/>
  <c r="AN47" i="1"/>
  <c r="AM47" i="1"/>
  <c r="AK47" i="1"/>
  <c r="AI47" i="1"/>
  <c r="AG47" i="1"/>
  <c r="AE47" i="1"/>
  <c r="AC47" i="1"/>
  <c r="AA47" i="1"/>
  <c r="Y47" i="1"/>
  <c r="W47" i="1"/>
  <c r="I47" i="1"/>
  <c r="AN46" i="1"/>
  <c r="AM46" i="1"/>
  <c r="AK46" i="1"/>
  <c r="AI46" i="1"/>
  <c r="AG46" i="1"/>
  <c r="AE46" i="1"/>
  <c r="AC46" i="1"/>
  <c r="AA46" i="1"/>
  <c r="Y46" i="1"/>
  <c r="W46" i="1"/>
  <c r="I46" i="1"/>
  <c r="AN45" i="1"/>
  <c r="AM45" i="1"/>
  <c r="AK45" i="1"/>
  <c r="AI45" i="1"/>
  <c r="AG45" i="1"/>
  <c r="AE45" i="1"/>
  <c r="AC45" i="1"/>
  <c r="AA45" i="1"/>
  <c r="Y45" i="1"/>
  <c r="W45" i="1"/>
  <c r="I45" i="1"/>
  <c r="AN44" i="1"/>
  <c r="AM44" i="1"/>
  <c r="AK44" i="1"/>
  <c r="AI44" i="1"/>
  <c r="AG44" i="1"/>
  <c r="AE44" i="1"/>
  <c r="AC44" i="1"/>
  <c r="AA44" i="1"/>
  <c r="Y44" i="1"/>
  <c r="W44" i="1"/>
  <c r="I44" i="1"/>
  <c r="AN43" i="1"/>
  <c r="AM43" i="1"/>
  <c r="AK43" i="1"/>
  <c r="AI43" i="1"/>
  <c r="AG43" i="1"/>
  <c r="AE43" i="1"/>
  <c r="AC43" i="1"/>
  <c r="AA43" i="1"/>
  <c r="Y43" i="1"/>
  <c r="W43" i="1"/>
  <c r="I43" i="1"/>
  <c r="AN42" i="1"/>
  <c r="AM42" i="1"/>
  <c r="AK42" i="1"/>
  <c r="AI42" i="1"/>
  <c r="AG42" i="1"/>
  <c r="AE42" i="1"/>
  <c r="AC42" i="1"/>
  <c r="AA42" i="1"/>
  <c r="Y42" i="1"/>
  <c r="W42" i="1"/>
  <c r="I42" i="1"/>
  <c r="AN41" i="1"/>
  <c r="AM41" i="1"/>
  <c r="AK41" i="1"/>
  <c r="AI41" i="1"/>
  <c r="AG41" i="1"/>
  <c r="AE41" i="1"/>
  <c r="AC41" i="1"/>
  <c r="AA41" i="1"/>
  <c r="Y41" i="1"/>
  <c r="W41" i="1"/>
  <c r="I41" i="1"/>
  <c r="AN40" i="1"/>
  <c r="AM40" i="1"/>
  <c r="AK40" i="1"/>
  <c r="AI40" i="1"/>
  <c r="AG40" i="1"/>
  <c r="AE40" i="1"/>
  <c r="AC40" i="1"/>
  <c r="AA40" i="1"/>
  <c r="Y40" i="1"/>
  <c r="W40" i="1"/>
  <c r="I40" i="1"/>
  <c r="AN39" i="1"/>
  <c r="AM39" i="1"/>
  <c r="AK39" i="1"/>
  <c r="AI39" i="1"/>
  <c r="AG39" i="1"/>
  <c r="AE39" i="1"/>
  <c r="AC39" i="1"/>
  <c r="AA39" i="1"/>
  <c r="Y39" i="1"/>
  <c r="W39" i="1"/>
  <c r="I39" i="1"/>
  <c r="AN38" i="1"/>
  <c r="AM38" i="1"/>
  <c r="AK38" i="1"/>
  <c r="AI38" i="1"/>
  <c r="AG38" i="1"/>
  <c r="AE38" i="1"/>
  <c r="AC38" i="1"/>
  <c r="AA38" i="1"/>
  <c r="Y38" i="1"/>
  <c r="W38" i="1"/>
  <c r="I38" i="1"/>
  <c r="AN37" i="1"/>
  <c r="AM37" i="1"/>
  <c r="AK37" i="1"/>
  <c r="AI37" i="1"/>
  <c r="AG37" i="1"/>
  <c r="AE37" i="1"/>
  <c r="AC37" i="1"/>
  <c r="AA37" i="1"/>
  <c r="Y37" i="1"/>
  <c r="W37" i="1"/>
  <c r="I37" i="1"/>
  <c r="AN36" i="1"/>
  <c r="AM36" i="1"/>
  <c r="AK36" i="1"/>
  <c r="AI36" i="1"/>
  <c r="AG36" i="1"/>
  <c r="AE36" i="1"/>
  <c r="AC36" i="1"/>
  <c r="AA36" i="1"/>
  <c r="Y36" i="1"/>
  <c r="W36" i="1"/>
  <c r="I36" i="1"/>
  <c r="AN35" i="1"/>
  <c r="AM35" i="1"/>
  <c r="AK35" i="1"/>
  <c r="AI35" i="1"/>
  <c r="AG35" i="1"/>
  <c r="AE35" i="1"/>
  <c r="AC35" i="1"/>
  <c r="AA35" i="1"/>
  <c r="Y35" i="1"/>
  <c r="W35" i="1"/>
  <c r="I35" i="1"/>
  <c r="AN34" i="1"/>
  <c r="AM34" i="1"/>
  <c r="AK34" i="1"/>
  <c r="AI34" i="1"/>
  <c r="AG34" i="1"/>
  <c r="AE34" i="1"/>
  <c r="AC34" i="1"/>
  <c r="AA34" i="1"/>
  <c r="Y34" i="1"/>
  <c r="W34" i="1"/>
  <c r="I34" i="1"/>
  <c r="AN33" i="1"/>
  <c r="AM33" i="1"/>
  <c r="AK33" i="1"/>
  <c r="AI33" i="1"/>
  <c r="AG33" i="1"/>
  <c r="AE33" i="1"/>
  <c r="AC33" i="1"/>
  <c r="AA33" i="1"/>
  <c r="Y33" i="1"/>
  <c r="W33" i="1"/>
  <c r="I33" i="1"/>
  <c r="AN32" i="1"/>
  <c r="AM32" i="1"/>
  <c r="AK32" i="1"/>
  <c r="AI32" i="1"/>
  <c r="AG32" i="1"/>
  <c r="AE32" i="1"/>
  <c r="AC32" i="1"/>
  <c r="AA32" i="1"/>
  <c r="Y32" i="1"/>
  <c r="W32" i="1"/>
  <c r="I32" i="1"/>
  <c r="AN31" i="1"/>
  <c r="AM31" i="1"/>
  <c r="AK31" i="1"/>
  <c r="AI31" i="1"/>
  <c r="AG31" i="1"/>
  <c r="AE31" i="1"/>
  <c r="AC31" i="1"/>
  <c r="AA31" i="1"/>
  <c r="Y31" i="1"/>
  <c r="W31" i="1"/>
  <c r="I31" i="1"/>
  <c r="AK19" i="7"/>
  <c r="AJ19" i="7"/>
  <c r="I11" i="1"/>
  <c r="I279" i="1"/>
  <c r="I30" i="1"/>
  <c r="I29" i="1"/>
  <c r="I28" i="1"/>
  <c r="I27" i="1"/>
  <c r="I26" i="1"/>
  <c r="I25" i="1"/>
  <c r="I24" i="1"/>
  <c r="I23" i="1"/>
  <c r="I22" i="1"/>
  <c r="I21" i="1"/>
  <c r="I20" i="1"/>
  <c r="I19" i="1"/>
  <c r="I18" i="1"/>
  <c r="I17" i="1"/>
  <c r="I16" i="1"/>
  <c r="I15" i="1"/>
  <c r="I14" i="1"/>
  <c r="I13" i="1"/>
  <c r="I12" i="1"/>
  <c r="I10" i="1"/>
  <c r="AG19" i="7"/>
  <c r="AD19" i="7"/>
  <c r="AA19" i="7"/>
  <c r="X19" i="7"/>
  <c r="U19" i="7"/>
  <c r="R19" i="7"/>
  <c r="O19" i="7"/>
  <c r="AG16" i="7"/>
  <c r="AD16" i="7"/>
  <c r="AA16" i="7"/>
  <c r="X16" i="7"/>
  <c r="U16" i="7"/>
  <c r="R16" i="7"/>
  <c r="O16" i="7"/>
  <c r="AP35" i="1" l="1"/>
  <c r="AO35" i="1" s="1"/>
  <c r="AP37" i="1"/>
  <c r="AP40" i="1"/>
  <c r="AO40" i="1" s="1"/>
  <c r="AP45" i="1"/>
  <c r="AO45" i="1" s="1"/>
  <c r="AP32" i="1"/>
  <c r="AO32" i="1" s="1"/>
  <c r="AP31" i="1"/>
  <c r="AP36" i="1"/>
  <c r="AP38" i="1"/>
  <c r="AO38" i="1" s="1"/>
  <c r="AP39" i="1"/>
  <c r="AO39" i="1" s="1"/>
  <c r="AP41" i="1"/>
  <c r="AO41" i="1" s="1"/>
  <c r="AP42" i="1"/>
  <c r="AO42" i="1" s="1"/>
  <c r="AP43" i="1"/>
  <c r="AO43" i="1" s="1"/>
  <c r="AP44" i="1"/>
  <c r="AO44" i="1" s="1"/>
  <c r="AP46" i="1"/>
  <c r="AP47" i="1"/>
  <c r="AP48" i="1"/>
  <c r="AO48" i="1" s="1"/>
  <c r="AP49" i="1"/>
  <c r="AO49" i="1" s="1"/>
  <c r="AP50" i="1"/>
  <c r="AO50" i="1" s="1"/>
  <c r="AP51" i="1"/>
  <c r="AO51" i="1" s="1"/>
  <c r="AP52" i="1"/>
  <c r="AO52" i="1" s="1"/>
  <c r="AP53" i="1"/>
  <c r="AO53" i="1" s="1"/>
  <c r="AP54" i="1"/>
  <c r="AO54" i="1" s="1"/>
  <c r="M19" i="7"/>
  <c r="N19" i="7" s="1"/>
  <c r="J19" i="7"/>
  <c r="K19" i="7" s="1"/>
  <c r="G19" i="7"/>
  <c r="H19" i="7" s="1"/>
  <c r="AP34" i="1"/>
  <c r="AO34" i="1" s="1"/>
  <c r="AP33" i="1"/>
  <c r="AO33" i="1" s="1"/>
  <c r="AO37" i="1"/>
  <c r="AO47" i="1"/>
  <c r="AO31" i="1"/>
  <c r="AO36" i="1"/>
  <c r="AP66" i="1"/>
  <c r="AO66" i="1" s="1"/>
  <c r="AP57" i="1"/>
  <c r="AO57" i="1" s="1"/>
  <c r="AP65" i="1"/>
  <c r="AO65" i="1" s="1"/>
  <c r="AP56" i="1"/>
  <c r="AO56" i="1" s="1"/>
  <c r="AP64" i="1"/>
  <c r="AO64" i="1" s="1"/>
  <c r="AP58" i="1"/>
  <c r="AO58" i="1" s="1"/>
  <c r="AP55" i="1"/>
  <c r="AO55" i="1" s="1"/>
  <c r="AP63" i="1"/>
  <c r="AO63" i="1" s="1"/>
  <c r="AO46" i="1"/>
  <c r="AP62" i="1"/>
  <c r="AO62" i="1" s="1"/>
  <c r="AP61" i="1"/>
  <c r="AO61" i="1" s="1"/>
  <c r="AP69" i="1"/>
  <c r="AO69" i="1" s="1"/>
  <c r="AP60" i="1"/>
  <c r="AO60" i="1" s="1"/>
  <c r="AP68" i="1"/>
  <c r="AO68" i="1" s="1"/>
  <c r="AP59" i="1"/>
  <c r="AO59" i="1" s="1"/>
  <c r="AP67" i="1"/>
  <c r="AO67" i="1" s="1"/>
  <c r="I280" i="1"/>
  <c r="AD6" i="7"/>
  <c r="AA6" i="7"/>
  <c r="X6" i="7"/>
  <c r="AH16" i="7" l="1"/>
  <c r="V16" i="7"/>
  <c r="S16" i="7"/>
  <c r="P16" i="7"/>
  <c r="M16" i="7"/>
  <c r="J16" i="7"/>
  <c r="G16" i="7"/>
  <c r="L68" i="8"/>
  <c r="K68" i="8"/>
  <c r="J68" i="8"/>
  <c r="J67" i="8" s="1"/>
  <c r="B18" i="7"/>
  <c r="B16" i="7"/>
  <c r="B15" i="7"/>
  <c r="AN279" i="1"/>
  <c r="AN30" i="1"/>
  <c r="AN29" i="1"/>
  <c r="AN28" i="1"/>
  <c r="AN27" i="1"/>
  <c r="AN26" i="1"/>
  <c r="AN25" i="1"/>
  <c r="AN24" i="1"/>
  <c r="AN23" i="1"/>
  <c r="AN22" i="1"/>
  <c r="AN21" i="1"/>
  <c r="AN20" i="1"/>
  <c r="AN19" i="1"/>
  <c r="AN18" i="1"/>
  <c r="AN17" i="1"/>
  <c r="AN16" i="1"/>
  <c r="AN15" i="1"/>
  <c r="AN14" i="1"/>
  <c r="AN13" i="1"/>
  <c r="AN11" i="1"/>
  <c r="AN10" i="1"/>
  <c r="U11" i="1"/>
  <c r="W11" i="1"/>
  <c r="Y11" i="1"/>
  <c r="AA11" i="1"/>
  <c r="AC11" i="1"/>
  <c r="AE11" i="1"/>
  <c r="AG11" i="1"/>
  <c r="AI11" i="1"/>
  <c r="AK11" i="1"/>
  <c r="AM11" i="1"/>
  <c r="W12" i="1"/>
  <c r="Y12" i="1"/>
  <c r="AA12" i="1"/>
  <c r="AC12" i="1"/>
  <c r="AE12" i="1"/>
  <c r="AG12" i="1"/>
  <c r="AI12" i="1"/>
  <c r="AK12" i="1"/>
  <c r="AM12" i="1"/>
  <c r="W13" i="1"/>
  <c r="Y13" i="1"/>
  <c r="AA13" i="1"/>
  <c r="AC13" i="1"/>
  <c r="AE13" i="1"/>
  <c r="AG13" i="1"/>
  <c r="AI13" i="1"/>
  <c r="AK13" i="1"/>
  <c r="AM13" i="1"/>
  <c r="W14" i="1"/>
  <c r="Y14" i="1"/>
  <c r="AA14" i="1"/>
  <c r="AC14" i="1"/>
  <c r="AE14" i="1"/>
  <c r="AG14" i="1"/>
  <c r="AI14" i="1"/>
  <c r="AK14" i="1"/>
  <c r="AM14" i="1"/>
  <c r="W15" i="1"/>
  <c r="Y15" i="1"/>
  <c r="AA15" i="1"/>
  <c r="AC15" i="1"/>
  <c r="AE15" i="1"/>
  <c r="AG15" i="1"/>
  <c r="AI15" i="1"/>
  <c r="AK15" i="1"/>
  <c r="AM15" i="1"/>
  <c r="W16" i="1"/>
  <c r="Y16" i="1"/>
  <c r="AA16" i="1"/>
  <c r="AC16" i="1"/>
  <c r="AE16" i="1"/>
  <c r="AG16" i="1"/>
  <c r="AI16" i="1"/>
  <c r="AK16" i="1"/>
  <c r="AM16" i="1"/>
  <c r="W17" i="1"/>
  <c r="Y17" i="1"/>
  <c r="AA17" i="1"/>
  <c r="AC17" i="1"/>
  <c r="AE17" i="1"/>
  <c r="AG17" i="1"/>
  <c r="AI17" i="1"/>
  <c r="AK17" i="1"/>
  <c r="AM17" i="1"/>
  <c r="W18" i="1"/>
  <c r="Y18" i="1"/>
  <c r="AA18" i="1"/>
  <c r="AC18" i="1"/>
  <c r="AE18" i="1"/>
  <c r="AG18" i="1"/>
  <c r="AI18" i="1"/>
  <c r="AK18" i="1"/>
  <c r="AM18" i="1"/>
  <c r="W19" i="1"/>
  <c r="Y19" i="1"/>
  <c r="AA19" i="1"/>
  <c r="AC19" i="1"/>
  <c r="AE19" i="1"/>
  <c r="AG19" i="1"/>
  <c r="AI19" i="1"/>
  <c r="AK19" i="1"/>
  <c r="AM19" i="1"/>
  <c r="W20" i="1"/>
  <c r="Y20" i="1"/>
  <c r="AA20" i="1"/>
  <c r="AC20" i="1"/>
  <c r="AE20" i="1"/>
  <c r="AG20" i="1"/>
  <c r="AI20" i="1"/>
  <c r="AK20" i="1"/>
  <c r="AM20" i="1"/>
  <c r="W21" i="1"/>
  <c r="Y21" i="1"/>
  <c r="AA21" i="1"/>
  <c r="AC21" i="1"/>
  <c r="AE21" i="1"/>
  <c r="AG21" i="1"/>
  <c r="AI21" i="1"/>
  <c r="AK21" i="1"/>
  <c r="AM21" i="1"/>
  <c r="W22" i="1"/>
  <c r="Y22" i="1"/>
  <c r="AA22" i="1"/>
  <c r="AC22" i="1"/>
  <c r="AE22" i="1"/>
  <c r="AG22" i="1"/>
  <c r="AI22" i="1"/>
  <c r="AK22" i="1"/>
  <c r="AM22" i="1"/>
  <c r="W23" i="1"/>
  <c r="Y23" i="1"/>
  <c r="AA23" i="1"/>
  <c r="AC23" i="1"/>
  <c r="AE23" i="1"/>
  <c r="AG23" i="1"/>
  <c r="AI23" i="1"/>
  <c r="AK23" i="1"/>
  <c r="AM23" i="1"/>
  <c r="W24" i="1"/>
  <c r="Y24" i="1"/>
  <c r="AA24" i="1"/>
  <c r="AC24" i="1"/>
  <c r="AE24" i="1"/>
  <c r="AG24" i="1"/>
  <c r="AI24" i="1"/>
  <c r="AK24" i="1"/>
  <c r="AM24" i="1"/>
  <c r="W25" i="1"/>
  <c r="Y25" i="1"/>
  <c r="AA25" i="1"/>
  <c r="AC25" i="1"/>
  <c r="AE25" i="1"/>
  <c r="AG25" i="1"/>
  <c r="AI25" i="1"/>
  <c r="AK25" i="1"/>
  <c r="AM25" i="1"/>
  <c r="W26" i="1"/>
  <c r="Y26" i="1"/>
  <c r="AA26" i="1"/>
  <c r="AC26" i="1"/>
  <c r="AE26" i="1"/>
  <c r="AG26" i="1"/>
  <c r="AI26" i="1"/>
  <c r="AK26" i="1"/>
  <c r="AM26" i="1"/>
  <c r="W27" i="1"/>
  <c r="Y27" i="1"/>
  <c r="AA27" i="1"/>
  <c r="AC27" i="1"/>
  <c r="AE27" i="1"/>
  <c r="AG27" i="1"/>
  <c r="AI27" i="1"/>
  <c r="AK27" i="1"/>
  <c r="AM27" i="1"/>
  <c r="W28" i="1"/>
  <c r="Y28" i="1"/>
  <c r="AA28" i="1"/>
  <c r="AC28" i="1"/>
  <c r="AE28" i="1"/>
  <c r="AG28" i="1"/>
  <c r="AI28" i="1"/>
  <c r="AK28" i="1"/>
  <c r="AM28" i="1"/>
  <c r="W29" i="1"/>
  <c r="Y29" i="1"/>
  <c r="AA29" i="1"/>
  <c r="AC29" i="1"/>
  <c r="AE29" i="1"/>
  <c r="AG29" i="1"/>
  <c r="AI29" i="1"/>
  <c r="AK29" i="1"/>
  <c r="AM29" i="1"/>
  <c r="W30" i="1"/>
  <c r="Y30" i="1"/>
  <c r="AA30" i="1"/>
  <c r="AC30" i="1"/>
  <c r="AE30" i="1"/>
  <c r="AG30" i="1"/>
  <c r="AI30" i="1"/>
  <c r="AK30" i="1"/>
  <c r="AM30" i="1"/>
  <c r="U279" i="1"/>
  <c r="W279" i="1"/>
  <c r="Y279" i="1"/>
  <c r="AA279" i="1"/>
  <c r="AC279" i="1"/>
  <c r="AE279" i="1"/>
  <c r="AG279" i="1"/>
  <c r="AI279" i="1"/>
  <c r="AK279" i="1"/>
  <c r="AM279" i="1"/>
  <c r="AK10" i="1"/>
  <c r="AI10" i="1"/>
  <c r="AG10" i="1"/>
  <c r="W10" i="1"/>
  <c r="AM10" i="1"/>
  <c r="AE10" i="1"/>
  <c r="AC10" i="1"/>
  <c r="AA10" i="1"/>
  <c r="Y10" i="1"/>
  <c r="S8" i="1"/>
  <c r="R8" i="1"/>
  <c r="Q8" i="1"/>
  <c r="P8" i="1"/>
  <c r="AD13" i="7"/>
  <c r="AA13" i="7"/>
  <c r="X13" i="7"/>
  <c r="K5" i="6"/>
  <c r="J5" i="6"/>
  <c r="I5" i="6"/>
  <c r="H5" i="6"/>
  <c r="M5" i="8"/>
  <c r="L5" i="8"/>
  <c r="K5" i="8"/>
  <c r="J5" i="8"/>
  <c r="O8" i="1"/>
  <c r="N8" i="1"/>
  <c r="M8" i="1"/>
  <c r="L8" i="1"/>
  <c r="K8" i="1"/>
  <c r="J8" i="1"/>
  <c r="AO279" i="1" l="1"/>
  <c r="K67" i="8"/>
  <c r="J6" i="6" s="1"/>
  <c r="AB8" i="7" s="1"/>
  <c r="AC8" i="7" s="1"/>
  <c r="L67" i="8"/>
  <c r="K6" i="6" s="1"/>
  <c r="AP19" i="1"/>
  <c r="AO19" i="1" s="1"/>
  <c r="AJ280" i="1"/>
  <c r="AJ282" i="1" s="1"/>
  <c r="AD15" i="7" s="1"/>
  <c r="AP18" i="1"/>
  <c r="AO18" i="1" s="1"/>
  <c r="AP25" i="1"/>
  <c r="AO25" i="1" s="1"/>
  <c r="AP29" i="1"/>
  <c r="AO29" i="1" s="1"/>
  <c r="AH280" i="1"/>
  <c r="AH282" i="1" s="1"/>
  <c r="AA15" i="7" s="1"/>
  <c r="AP11" i="1"/>
  <c r="AO11" i="1" s="1"/>
  <c r="AP26" i="1"/>
  <c r="AO26" i="1" s="1"/>
  <c r="AP30" i="1"/>
  <c r="AO30" i="1" s="1"/>
  <c r="AF280" i="1"/>
  <c r="AF282" i="1" s="1"/>
  <c r="X15" i="7" s="1"/>
  <c r="AP279" i="1"/>
  <c r="AB280" i="1"/>
  <c r="AP14" i="1"/>
  <c r="AO14" i="1" s="1"/>
  <c r="AP21" i="1"/>
  <c r="AO21" i="1" s="1"/>
  <c r="AP28" i="1"/>
  <c r="AO28" i="1" s="1"/>
  <c r="Z280" i="1"/>
  <c r="Z282" i="1" s="1"/>
  <c r="AP15" i="1"/>
  <c r="AO15" i="1" s="1"/>
  <c r="AP22" i="1"/>
  <c r="AO22" i="1" s="1"/>
  <c r="AP12" i="1"/>
  <c r="AO12" i="1" s="1"/>
  <c r="AP20" i="1"/>
  <c r="AO20" i="1" s="1"/>
  <c r="X280" i="1"/>
  <c r="X282" i="1" s="1"/>
  <c r="L15" i="7" s="1"/>
  <c r="AP16" i="1"/>
  <c r="AO16" i="1" s="1"/>
  <c r="AP23" i="1"/>
  <c r="AO23" i="1" s="1"/>
  <c r="AD280" i="1"/>
  <c r="AP13" i="1"/>
  <c r="AO13" i="1" s="1"/>
  <c r="AP27" i="1"/>
  <c r="AO27" i="1" s="1"/>
  <c r="AL280" i="1"/>
  <c r="V280" i="1"/>
  <c r="V282" i="1" s="1"/>
  <c r="AP24" i="1"/>
  <c r="AO24" i="1" s="1"/>
  <c r="AP17" i="1"/>
  <c r="AO17" i="1" s="1"/>
  <c r="AP10" i="1"/>
  <c r="AO10" i="1" s="1"/>
  <c r="I6" i="6"/>
  <c r="I5" i="8"/>
  <c r="M68" i="8"/>
  <c r="I68" i="8"/>
  <c r="H68" i="8"/>
  <c r="H67" i="8" s="1"/>
  <c r="G68" i="8"/>
  <c r="G67" i="8" s="1"/>
  <c r="F68" i="8"/>
  <c r="F67" i="8" s="1"/>
  <c r="E68" i="8"/>
  <c r="E67" i="8" s="1"/>
  <c r="K7" i="6" l="1"/>
  <c r="AE8" i="7"/>
  <c r="AF8" i="7" s="1"/>
  <c r="J7" i="6"/>
  <c r="AA8" i="7" s="1"/>
  <c r="I67" i="8"/>
  <c r="H6" i="6" s="1"/>
  <c r="M67" i="8"/>
  <c r="L6" i="6" s="1"/>
  <c r="AH8" i="7" s="1"/>
  <c r="AI8" i="7" s="1"/>
  <c r="Y8" i="7"/>
  <c r="Z8" i="7" s="1"/>
  <c r="I7" i="6"/>
  <c r="X8" i="7" s="1"/>
  <c r="G18" i="7"/>
  <c r="H18" i="7" s="1"/>
  <c r="AG18" i="7"/>
  <c r="AH18" i="7" s="1"/>
  <c r="AI18" i="7" s="1"/>
  <c r="U18" i="7"/>
  <c r="V18" i="7" s="1"/>
  <c r="W18" i="7" s="1"/>
  <c r="R18" i="7"/>
  <c r="S18" i="7" s="1"/>
  <c r="T18" i="7" s="1"/>
  <c r="O18" i="7"/>
  <c r="P18" i="7" s="1"/>
  <c r="Q18" i="7" s="1"/>
  <c r="M18" i="7"/>
  <c r="N18" i="7" s="1"/>
  <c r="J18" i="7"/>
  <c r="K18" i="7" s="1"/>
  <c r="AG17" i="7"/>
  <c r="AH17" i="7" s="1"/>
  <c r="U17" i="7"/>
  <c r="V17" i="7" s="1"/>
  <c r="R17" i="7"/>
  <c r="S17" i="7" s="1"/>
  <c r="O17" i="7"/>
  <c r="P17" i="7" s="1"/>
  <c r="G6" i="6"/>
  <c r="S8" i="7" s="1"/>
  <c r="T8" i="7" s="1"/>
  <c r="F6" i="6"/>
  <c r="E6" i="6"/>
  <c r="M8" i="7" s="1"/>
  <c r="D6" i="6"/>
  <c r="J8" i="7" s="1"/>
  <c r="H7" i="6" l="1"/>
  <c r="U8" i="7" s="1"/>
  <c r="V8" i="7"/>
  <c r="W8" i="7" s="1"/>
  <c r="P8" i="7"/>
  <c r="Q8" i="7" s="1"/>
  <c r="K8" i="7"/>
  <c r="N8" i="7"/>
  <c r="X18" i="7"/>
  <c r="Y18" i="7" s="1"/>
  <c r="Z18" i="7" s="1"/>
  <c r="AD18" i="7"/>
  <c r="AE18" i="7" s="1"/>
  <c r="AF18" i="7" s="1"/>
  <c r="AA18" i="7"/>
  <c r="AB18" i="7" s="1"/>
  <c r="AC18" i="7" s="1"/>
  <c r="D68" i="8"/>
  <c r="D67" i="8" s="1"/>
  <c r="D84" i="8"/>
  <c r="E12" i="7" s="1"/>
  <c r="D75" i="8"/>
  <c r="E5" i="7" s="1"/>
  <c r="D89" i="8"/>
  <c r="L7" i="6" l="1"/>
  <c r="AG8" i="7" s="1"/>
  <c r="G7" i="6"/>
  <c r="R8" i="7" s="1"/>
  <c r="C6" i="6"/>
  <c r="G8" i="7" s="1"/>
  <c r="A2" i="6"/>
  <c r="B2" i="8"/>
  <c r="H5" i="8"/>
  <c r="G5" i="8"/>
  <c r="F5" i="6" s="1"/>
  <c r="F5" i="8"/>
  <c r="E5" i="6" s="1"/>
  <c r="E5" i="8"/>
  <c r="D5" i="6" s="1"/>
  <c r="D5" i="8"/>
  <c r="C5" i="6" s="1"/>
  <c r="H8" i="7" l="1"/>
  <c r="AD8" i="7"/>
  <c r="F7" i="6"/>
  <c r="O8" i="7" s="1"/>
  <c r="D7" i="6"/>
  <c r="I8" i="7" s="1"/>
  <c r="E7" i="6"/>
  <c r="L8" i="7" s="1"/>
  <c r="C7" i="6"/>
  <c r="F8" i="7" s="1"/>
  <c r="AG6" i="7" l="1"/>
  <c r="O6" i="7"/>
  <c r="P19" i="7" s="1"/>
  <c r="U6" i="7"/>
  <c r="R6" i="7"/>
  <c r="L6" i="7"/>
  <c r="I6" i="7"/>
  <c r="F6" i="7"/>
  <c r="R6" i="3"/>
  <c r="R7" i="3"/>
  <c r="R8" i="3"/>
  <c r="P6" i="3"/>
  <c r="P7" i="3"/>
  <c r="P8" i="3"/>
  <c r="N6" i="3"/>
  <c r="N7" i="3"/>
  <c r="N8" i="3"/>
  <c r="L6" i="3"/>
  <c r="L7" i="3"/>
  <c r="L8" i="3"/>
  <c r="J6" i="3"/>
  <c r="J7" i="3"/>
  <c r="J8" i="3"/>
  <c r="H6" i="3"/>
  <c r="H7" i="3"/>
  <c r="H8" i="3"/>
  <c r="R5" i="3"/>
  <c r="P5" i="3"/>
  <c r="N5" i="3"/>
  <c r="L5" i="3"/>
  <c r="J5" i="3"/>
  <c r="H5" i="3"/>
  <c r="Q4" i="3"/>
  <c r="O4" i="3"/>
  <c r="M4" i="3"/>
  <c r="K4" i="3"/>
  <c r="I4" i="3"/>
  <c r="G4" i="3"/>
  <c r="E4" i="3"/>
  <c r="F8" i="3"/>
  <c r="F6" i="3"/>
  <c r="F7" i="3"/>
  <c r="F5" i="3"/>
  <c r="B2" i="3"/>
  <c r="B3" i="7"/>
  <c r="AI16" i="7"/>
  <c r="AI17" i="7"/>
  <c r="E20" i="7"/>
  <c r="E9" i="7"/>
  <c r="Q15" i="3"/>
  <c r="O15" i="3"/>
  <c r="I15" i="3"/>
  <c r="L5" i="6"/>
  <c r="G5" i="6"/>
  <c r="E15" i="3"/>
  <c r="G15" i="3"/>
  <c r="K15" i="3"/>
  <c r="M15" i="3"/>
  <c r="D15" i="3"/>
  <c r="AG13" i="7" l="1"/>
  <c r="AH19" i="7"/>
  <c r="S19" i="7"/>
  <c r="V19" i="7"/>
  <c r="AI9" i="7"/>
  <c r="G19" i="3"/>
  <c r="G20" i="3" s="1"/>
  <c r="Q16" i="7"/>
  <c r="Q17" i="7"/>
  <c r="L13" i="7"/>
  <c r="AL282" i="1"/>
  <c r="AG15" i="7" s="1"/>
  <c r="AH15" i="7" s="1"/>
  <c r="H16" i="7"/>
  <c r="K16" i="7"/>
  <c r="N16" i="7"/>
  <c r="T16" i="7"/>
  <c r="F13" i="7"/>
  <c r="W17" i="7"/>
  <c r="AD282" i="1"/>
  <c r="U15" i="7" s="1"/>
  <c r="V15" i="7" s="1"/>
  <c r="T280" i="1"/>
  <c r="T282" i="1" s="1"/>
  <c r="O15" i="7"/>
  <c r="AB282" i="1"/>
  <c r="R15" i="7" s="1"/>
  <c r="S15" i="7" s="1"/>
  <c r="I13" i="7"/>
  <c r="U13" i="7"/>
  <c r="O13" i="7"/>
  <c r="W16" i="7"/>
  <c r="T17" i="7"/>
  <c r="R13" i="7"/>
  <c r="AK15" i="7" l="1"/>
  <c r="X17" i="7"/>
  <c r="Y17" i="7" s="1"/>
  <c r="Z17" i="7" s="1"/>
  <c r="Q19" i="7"/>
  <c r="T19" i="7"/>
  <c r="AE19" i="7"/>
  <c r="AI19" i="7"/>
  <c r="AB19" i="7"/>
  <c r="AD17" i="7"/>
  <c r="AE17" i="7" s="1"/>
  <c r="AF17" i="7" s="1"/>
  <c r="AA17" i="7"/>
  <c r="AB17" i="7" s="1"/>
  <c r="AC17" i="7" s="1"/>
  <c r="AE16" i="7"/>
  <c r="AF16" i="7" s="1"/>
  <c r="Y16" i="7"/>
  <c r="Z16" i="7" s="1"/>
  <c r="AB16" i="7"/>
  <c r="AC16" i="7" s="1"/>
  <c r="Y19" i="7"/>
  <c r="W19" i="7"/>
  <c r="W9" i="7"/>
  <c r="T9" i="7"/>
  <c r="C9" i="6"/>
  <c r="D9" i="6" s="1"/>
  <c r="Q9" i="7"/>
  <c r="AJ15" i="7" l="1"/>
  <c r="P15" i="7"/>
  <c r="AN282" i="1"/>
  <c r="AQ3" i="1" s="1"/>
  <c r="AC19" i="7"/>
  <c r="AF19" i="7"/>
  <c r="Z19" i="7"/>
  <c r="H9" i="7"/>
  <c r="Z9" i="7"/>
  <c r="K9" i="7"/>
  <c r="AC9" i="7"/>
  <c r="N9" i="7"/>
  <c r="AF9" i="7"/>
  <c r="AQ278" i="1" l="1"/>
  <c r="AR278" i="1" s="1"/>
  <c r="AQ277" i="1"/>
  <c r="AR277" i="1" s="1"/>
  <c r="AQ276" i="1"/>
  <c r="AR276" i="1" s="1"/>
  <c r="AQ275" i="1"/>
  <c r="AR275" i="1" s="1"/>
  <c r="AQ274" i="1"/>
  <c r="AR274" i="1" s="1"/>
  <c r="AQ273" i="1"/>
  <c r="AR273" i="1" s="1"/>
  <c r="AQ272" i="1"/>
  <c r="AR272" i="1" s="1"/>
  <c r="AQ271" i="1"/>
  <c r="AR271" i="1" s="1"/>
  <c r="AQ270" i="1"/>
  <c r="AR270" i="1" s="1"/>
  <c r="AQ269" i="1"/>
  <c r="AR269" i="1" s="1"/>
  <c r="AQ268" i="1"/>
  <c r="AR268" i="1" s="1"/>
  <c r="AQ267" i="1"/>
  <c r="AR267" i="1" s="1"/>
  <c r="AQ266" i="1"/>
  <c r="AR266" i="1" s="1"/>
  <c r="AQ265" i="1"/>
  <c r="AR265" i="1" s="1"/>
  <c r="AQ264" i="1"/>
  <c r="AR264" i="1" s="1"/>
  <c r="AQ263" i="1"/>
  <c r="AR263" i="1" s="1"/>
  <c r="AQ262" i="1"/>
  <c r="AR262" i="1" s="1"/>
  <c r="AQ260" i="1"/>
  <c r="AR260" i="1" s="1"/>
  <c r="AQ259" i="1"/>
  <c r="AR259" i="1" s="1"/>
  <c r="AQ257" i="1"/>
  <c r="AR257" i="1" s="1"/>
  <c r="AQ256" i="1"/>
  <c r="AR256" i="1" s="1"/>
  <c r="AQ254" i="1"/>
  <c r="AR254" i="1" s="1"/>
  <c r="AQ252" i="1"/>
  <c r="AR252" i="1" s="1"/>
  <c r="AQ251" i="1"/>
  <c r="AR251" i="1" s="1"/>
  <c r="AQ250" i="1"/>
  <c r="AR250" i="1" s="1"/>
  <c r="AQ249" i="1"/>
  <c r="AR249" i="1" s="1"/>
  <c r="AQ248" i="1"/>
  <c r="AR248" i="1" s="1"/>
  <c r="AQ247" i="1"/>
  <c r="AR247" i="1" s="1"/>
  <c r="AQ246" i="1"/>
  <c r="AR246" i="1" s="1"/>
  <c r="AQ244" i="1"/>
  <c r="AR244" i="1" s="1"/>
  <c r="AQ243" i="1"/>
  <c r="AR243" i="1" s="1"/>
  <c r="AQ242" i="1"/>
  <c r="AR242" i="1" s="1"/>
  <c r="AQ240" i="1"/>
  <c r="AR240" i="1" s="1"/>
  <c r="AQ239" i="1"/>
  <c r="AR239" i="1" s="1"/>
  <c r="AQ238" i="1"/>
  <c r="AR238" i="1" s="1"/>
  <c r="AQ236" i="1"/>
  <c r="AR236" i="1" s="1"/>
  <c r="AQ235" i="1"/>
  <c r="AR235" i="1" s="1"/>
  <c r="AQ232" i="1"/>
  <c r="AR232" i="1" s="1"/>
  <c r="AQ231" i="1"/>
  <c r="AR231" i="1" s="1"/>
  <c r="AQ230" i="1"/>
  <c r="AR230" i="1" s="1"/>
  <c r="AQ229" i="1"/>
  <c r="AR229" i="1" s="1"/>
  <c r="AQ228" i="1"/>
  <c r="AR228" i="1" s="1"/>
  <c r="AQ227" i="1"/>
  <c r="AR227" i="1" s="1"/>
  <c r="AQ225" i="1"/>
  <c r="AR225" i="1" s="1"/>
  <c r="AQ224" i="1"/>
  <c r="AR224" i="1" s="1"/>
  <c r="AQ223" i="1"/>
  <c r="AR223" i="1" s="1"/>
  <c r="AQ222" i="1"/>
  <c r="AR222" i="1" s="1"/>
  <c r="AQ221" i="1"/>
  <c r="AR221" i="1" s="1"/>
  <c r="AQ220" i="1"/>
  <c r="AR220" i="1" s="1"/>
  <c r="AQ219" i="1"/>
  <c r="AR219" i="1" s="1"/>
  <c r="AQ218" i="1"/>
  <c r="AR218" i="1" s="1"/>
  <c r="AQ217" i="1"/>
  <c r="AR217" i="1" s="1"/>
  <c r="AQ216" i="1"/>
  <c r="AR216" i="1" s="1"/>
  <c r="AQ215" i="1"/>
  <c r="AR215" i="1" s="1"/>
  <c r="AQ213" i="1"/>
  <c r="AR213" i="1" s="1"/>
  <c r="AQ212" i="1"/>
  <c r="AR212" i="1" s="1"/>
  <c r="AQ211" i="1"/>
  <c r="AR211" i="1" s="1"/>
  <c r="AQ210" i="1"/>
  <c r="AR210" i="1" s="1"/>
  <c r="AQ209" i="1"/>
  <c r="AR209" i="1" s="1"/>
  <c r="AQ208" i="1"/>
  <c r="AR208" i="1" s="1"/>
  <c r="AQ207" i="1"/>
  <c r="AR207" i="1" s="1"/>
  <c r="AQ198" i="1"/>
  <c r="AR198" i="1" s="1"/>
  <c r="AQ191" i="1"/>
  <c r="AR191" i="1" s="1"/>
  <c r="AQ181" i="1"/>
  <c r="AR181" i="1" s="1"/>
  <c r="AQ169" i="1"/>
  <c r="AR169" i="1" s="1"/>
  <c r="AQ158" i="1"/>
  <c r="AR158" i="1" s="1"/>
  <c r="AQ135" i="1"/>
  <c r="AR135" i="1" s="1"/>
  <c r="AQ123" i="1"/>
  <c r="AR123" i="1" s="1"/>
  <c r="AQ107" i="1"/>
  <c r="AR107" i="1" s="1"/>
  <c r="AQ90" i="1"/>
  <c r="AR90" i="1" s="1"/>
  <c r="AQ70" i="1"/>
  <c r="AR70" i="1" s="1"/>
  <c r="AQ172" i="1"/>
  <c r="AR172" i="1" s="1"/>
  <c r="AQ132" i="1"/>
  <c r="AR132" i="1" s="1"/>
  <c r="AQ115" i="1"/>
  <c r="AR115" i="1" s="1"/>
  <c r="AQ76" i="1"/>
  <c r="AR76" i="1" s="1"/>
  <c r="AQ159" i="1"/>
  <c r="AR159" i="1" s="1"/>
  <c r="AQ145" i="1"/>
  <c r="AR145" i="1" s="1"/>
  <c r="AQ131" i="1"/>
  <c r="AR131" i="1" s="1"/>
  <c r="AQ118" i="1"/>
  <c r="AR118" i="1" s="1"/>
  <c r="AQ103" i="1"/>
  <c r="AR103" i="1" s="1"/>
  <c r="AQ81" i="1"/>
  <c r="AR81" i="1" s="1"/>
  <c r="AQ71" i="1"/>
  <c r="AR71" i="1" s="1"/>
  <c r="AQ163" i="1"/>
  <c r="AR163" i="1" s="1"/>
  <c r="AQ144" i="1"/>
  <c r="AR144" i="1" s="1"/>
  <c r="AQ125" i="1"/>
  <c r="AR125" i="1" s="1"/>
  <c r="AQ110" i="1"/>
  <c r="AR110" i="1" s="1"/>
  <c r="AQ94" i="1"/>
  <c r="AR94" i="1" s="1"/>
  <c r="AQ200" i="1"/>
  <c r="AR200" i="1" s="1"/>
  <c r="AQ193" i="1"/>
  <c r="AR193" i="1" s="1"/>
  <c r="AQ184" i="1"/>
  <c r="AR184" i="1" s="1"/>
  <c r="AQ179" i="1"/>
  <c r="AR179" i="1" s="1"/>
  <c r="AQ170" i="1"/>
  <c r="AR170" i="1" s="1"/>
  <c r="AQ162" i="1"/>
  <c r="AR162" i="1" s="1"/>
  <c r="AQ155" i="1"/>
  <c r="AR155" i="1" s="1"/>
  <c r="AQ148" i="1"/>
  <c r="AR148" i="1" s="1"/>
  <c r="AQ134" i="1"/>
  <c r="AR134" i="1" s="1"/>
  <c r="AQ126" i="1"/>
  <c r="AR126" i="1" s="1"/>
  <c r="AQ119" i="1"/>
  <c r="AR119" i="1" s="1"/>
  <c r="AQ113" i="1"/>
  <c r="AR113" i="1" s="1"/>
  <c r="AQ105" i="1"/>
  <c r="AR105" i="1" s="1"/>
  <c r="AQ100" i="1"/>
  <c r="AR100" i="1" s="1"/>
  <c r="AQ86" i="1"/>
  <c r="AR86" i="1" s="1"/>
  <c r="AQ80" i="1"/>
  <c r="AR80" i="1" s="1"/>
  <c r="AQ74" i="1"/>
  <c r="AR74" i="1" s="1"/>
  <c r="AQ192" i="1"/>
  <c r="AR192" i="1" s="1"/>
  <c r="AQ160" i="1"/>
  <c r="AR160" i="1" s="1"/>
  <c r="AQ84" i="1"/>
  <c r="AR84" i="1" s="1"/>
  <c r="AQ203" i="1"/>
  <c r="AR203" i="1" s="1"/>
  <c r="AQ182" i="1"/>
  <c r="AR182" i="1" s="1"/>
  <c r="AQ165" i="1"/>
  <c r="AR165" i="1" s="1"/>
  <c r="AQ152" i="1"/>
  <c r="AR152" i="1" s="1"/>
  <c r="AQ139" i="1"/>
  <c r="AR139" i="1" s="1"/>
  <c r="AQ124" i="1"/>
  <c r="AR124" i="1" s="1"/>
  <c r="AQ112" i="1"/>
  <c r="AR112" i="1" s="1"/>
  <c r="AQ98" i="1"/>
  <c r="AR98" i="1" s="1"/>
  <c r="AQ85" i="1"/>
  <c r="AR85" i="1" s="1"/>
  <c r="AQ75" i="1"/>
  <c r="AR75" i="1" s="1"/>
  <c r="AQ199" i="1"/>
  <c r="AR199" i="1" s="1"/>
  <c r="AQ180" i="1"/>
  <c r="AR180" i="1" s="1"/>
  <c r="AQ168" i="1"/>
  <c r="AR168" i="1" s="1"/>
  <c r="AQ156" i="1"/>
  <c r="AR156" i="1" s="1"/>
  <c r="AQ142" i="1"/>
  <c r="AR142" i="1" s="1"/>
  <c r="AQ130" i="1"/>
  <c r="AR130" i="1" s="1"/>
  <c r="AQ116" i="1"/>
  <c r="AR116" i="1" s="1"/>
  <c r="AQ101" i="1"/>
  <c r="AR101" i="1" s="1"/>
  <c r="AQ83" i="1"/>
  <c r="AR83" i="1" s="1"/>
  <c r="AQ187" i="1"/>
  <c r="AR187" i="1" s="1"/>
  <c r="AQ171" i="1"/>
  <c r="AR171" i="1" s="1"/>
  <c r="AQ154" i="1"/>
  <c r="AR154" i="1" s="1"/>
  <c r="AQ122" i="1"/>
  <c r="AR122" i="1" s="1"/>
  <c r="AQ79" i="1"/>
  <c r="AR79" i="1" s="1"/>
  <c r="AQ186" i="1"/>
  <c r="AR186" i="1" s="1"/>
  <c r="AQ167" i="1"/>
  <c r="AR167" i="1" s="1"/>
  <c r="AQ149" i="1"/>
  <c r="AR149" i="1" s="1"/>
  <c r="AQ133" i="1"/>
  <c r="AR133" i="1" s="1"/>
  <c r="AQ117" i="1"/>
  <c r="AR117" i="1" s="1"/>
  <c r="AQ106" i="1"/>
  <c r="AR106" i="1" s="1"/>
  <c r="AQ97" i="1"/>
  <c r="AR97" i="1" s="1"/>
  <c r="AQ78" i="1"/>
  <c r="AR78" i="1" s="1"/>
  <c r="AQ204" i="1"/>
  <c r="AR204" i="1" s="1"/>
  <c r="AQ183" i="1"/>
  <c r="AR183" i="1" s="1"/>
  <c r="AQ164" i="1"/>
  <c r="AR164" i="1" s="1"/>
  <c r="AQ146" i="1"/>
  <c r="AR146" i="1" s="1"/>
  <c r="AQ109" i="1"/>
  <c r="AR109" i="1" s="1"/>
  <c r="AQ88" i="1"/>
  <c r="AR88" i="1" s="1"/>
  <c r="AQ195" i="1"/>
  <c r="AR195" i="1" s="1"/>
  <c r="AQ177" i="1"/>
  <c r="AR177" i="1" s="1"/>
  <c r="AQ161" i="1"/>
  <c r="AR161" i="1" s="1"/>
  <c r="AQ140" i="1"/>
  <c r="AR140" i="1" s="1"/>
  <c r="AQ121" i="1"/>
  <c r="AR121" i="1" s="1"/>
  <c r="AQ104" i="1"/>
  <c r="AR104" i="1" s="1"/>
  <c r="AQ89" i="1"/>
  <c r="AR89" i="1" s="1"/>
  <c r="AQ72" i="1"/>
  <c r="AR72" i="1" s="1"/>
  <c r="AQ197" i="1"/>
  <c r="AR197" i="1" s="1"/>
  <c r="AQ173" i="1"/>
  <c r="AR173" i="1" s="1"/>
  <c r="AQ151" i="1"/>
  <c r="AR151" i="1" s="1"/>
  <c r="AQ129" i="1"/>
  <c r="AR129" i="1" s="1"/>
  <c r="AQ111" i="1"/>
  <c r="AR111" i="1" s="1"/>
  <c r="AQ95" i="1"/>
  <c r="AR95" i="1" s="1"/>
  <c r="AQ73" i="1"/>
  <c r="AR73" i="1" s="1"/>
  <c r="AQ205" i="1"/>
  <c r="AR205" i="1" s="1"/>
  <c r="AQ196" i="1"/>
  <c r="AR196" i="1" s="1"/>
  <c r="AQ176" i="1"/>
  <c r="AR176" i="1" s="1"/>
  <c r="AQ157" i="1"/>
  <c r="AR157" i="1" s="1"/>
  <c r="AQ150" i="1"/>
  <c r="AR150" i="1" s="1"/>
  <c r="AQ143" i="1"/>
  <c r="AR143" i="1" s="1"/>
  <c r="AQ136" i="1"/>
  <c r="AR136" i="1" s="1"/>
  <c r="AQ127" i="1"/>
  <c r="AR127" i="1" s="1"/>
  <c r="AQ114" i="1"/>
  <c r="AR114" i="1" s="1"/>
  <c r="AQ99" i="1"/>
  <c r="AR99" i="1" s="1"/>
  <c r="AQ82" i="1"/>
  <c r="AR82" i="1" s="1"/>
  <c r="AQ49" i="1"/>
  <c r="AR49" i="1" s="1"/>
  <c r="AQ38" i="1"/>
  <c r="AR38" i="1" s="1"/>
  <c r="AQ68" i="1"/>
  <c r="AR68" i="1" s="1"/>
  <c r="AQ60" i="1"/>
  <c r="AR60" i="1" s="1"/>
  <c r="AQ50" i="1"/>
  <c r="AR50" i="1" s="1"/>
  <c r="AQ52" i="1"/>
  <c r="AR52" i="1" s="1"/>
  <c r="AQ51" i="1"/>
  <c r="AR51" i="1" s="1"/>
  <c r="AQ69" i="1"/>
  <c r="AR69" i="1" s="1"/>
  <c r="AQ61" i="1"/>
  <c r="AR61" i="1" s="1"/>
  <c r="AQ53" i="1"/>
  <c r="AR53" i="1" s="1"/>
  <c r="AQ35" i="1"/>
  <c r="AR35" i="1" s="1"/>
  <c r="AQ34" i="1"/>
  <c r="AR34" i="1" s="1"/>
  <c r="AQ33" i="1"/>
  <c r="AR33" i="1" s="1"/>
  <c r="AQ32" i="1"/>
  <c r="AR32" i="1" s="1"/>
  <c r="AQ62" i="1"/>
  <c r="AR62" i="1" s="1"/>
  <c r="AQ54" i="1"/>
  <c r="AR54" i="1" s="1"/>
  <c r="AQ39" i="1"/>
  <c r="AR39" i="1" s="1"/>
  <c r="AQ63" i="1"/>
  <c r="AR63" i="1" s="1"/>
  <c r="AQ55" i="1"/>
  <c r="AR55" i="1" s="1"/>
  <c r="AQ40" i="1"/>
  <c r="AR40" i="1" s="1"/>
  <c r="AQ41" i="1"/>
  <c r="AR41" i="1" s="1"/>
  <c r="AQ64" i="1"/>
  <c r="AR64" i="1" s="1"/>
  <c r="AQ56" i="1"/>
  <c r="AR56" i="1" s="1"/>
  <c r="AQ42" i="1"/>
  <c r="AR42" i="1" s="1"/>
  <c r="AQ48" i="1"/>
  <c r="AR48" i="1" s="1"/>
  <c r="AQ43" i="1"/>
  <c r="AR43" i="1" s="1"/>
  <c r="AQ65" i="1"/>
  <c r="AR65" i="1" s="1"/>
  <c r="AQ44" i="1"/>
  <c r="AR44" i="1" s="1"/>
  <c r="AQ45" i="1"/>
  <c r="AR45" i="1" s="1"/>
  <c r="AQ66" i="1"/>
  <c r="AR66" i="1" s="1"/>
  <c r="AQ58" i="1"/>
  <c r="AR58" i="1" s="1"/>
  <c r="AQ46" i="1"/>
  <c r="AR46" i="1" s="1"/>
  <c r="AQ59" i="1"/>
  <c r="AR59" i="1" s="1"/>
  <c r="J15" i="7"/>
  <c r="M15" i="7"/>
  <c r="AR4" i="1"/>
  <c r="AR6" i="1"/>
  <c r="AR5" i="1"/>
  <c r="AR7" i="1"/>
  <c r="AQ289" i="1"/>
  <c r="AQ288" i="1"/>
  <c r="AQ286" i="1"/>
  <c r="AQ20" i="1"/>
  <c r="AR20" i="1" s="1"/>
  <c r="AQ12" i="1"/>
  <c r="AR12" i="1" s="1"/>
  <c r="AQ292" i="1"/>
  <c r="AQ285" i="1"/>
  <c r="AQ27" i="1"/>
  <c r="AR27" i="1" s="1"/>
  <c r="AQ291" i="1"/>
  <c r="AQ284" i="1"/>
  <c r="AQ30" i="1"/>
  <c r="AR30" i="1" s="1"/>
  <c r="AQ26" i="1"/>
  <c r="AR26" i="1" s="1"/>
  <c r="AQ290" i="1"/>
  <c r="AQ283" i="1"/>
  <c r="AQ29" i="1"/>
  <c r="AR29" i="1" s="1"/>
  <c r="AQ25" i="1"/>
  <c r="AR25" i="1" s="1"/>
  <c r="AQ17" i="1"/>
  <c r="AR17" i="1" s="1"/>
  <c r="AQ279" i="1"/>
  <c r="AR279" i="1" s="1"/>
  <c r="AQ24" i="1"/>
  <c r="AR24" i="1" s="1"/>
  <c r="AQ16" i="1"/>
  <c r="AR16" i="1" s="1"/>
  <c r="AQ23" i="1"/>
  <c r="AR23" i="1" s="1"/>
  <c r="AQ14" i="1"/>
  <c r="AR14" i="1" s="1"/>
  <c r="AQ287" i="1"/>
  <c r="AQ21" i="1"/>
  <c r="AR21" i="1" s="1"/>
  <c r="AQ13" i="1"/>
  <c r="AR13" i="1" s="1"/>
  <c r="W15" i="7" l="1"/>
  <c r="W20" i="7" s="1"/>
  <c r="W29" i="7" s="1"/>
  <c r="AI15" i="7"/>
  <c r="AI20" i="7" s="1"/>
  <c r="AI29" i="7" s="1"/>
  <c r="Q15" i="7"/>
  <c r="Q20" i="7" s="1"/>
  <c r="Q29" i="7" s="1"/>
  <c r="T15" i="7"/>
  <c r="T20" i="7" s="1"/>
  <c r="T29" i="7" s="1"/>
  <c r="K15" i="7"/>
  <c r="N15" i="7"/>
  <c r="G15" i="7"/>
  <c r="H15" i="7" s="1"/>
  <c r="H20" i="7" l="1"/>
  <c r="H29" i="7" s="1"/>
  <c r="K20" i="7"/>
  <c r="K29" i="7" s="1"/>
  <c r="N20" i="7"/>
  <c r="N29" i="7" s="1"/>
  <c r="AQ280" i="1"/>
  <c r="AQ282" i="1" s="1"/>
  <c r="Y15" i="7" l="1"/>
  <c r="Z15" i="7" s="1"/>
  <c r="Z20" i="7" s="1"/>
  <c r="Z29" i="7" s="1"/>
  <c r="AE15" i="7"/>
  <c r="AF15" i="7" s="1"/>
  <c r="AF20" i="7" s="1"/>
  <c r="AF29" i="7" s="1"/>
  <c r="AB15" i="7"/>
  <c r="AC15" i="7" s="1"/>
  <c r="AC20" i="7" s="1"/>
  <c r="AC29" i="7" s="1"/>
  <c r="C34" i="7" l="1"/>
  <c r="C33"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tc={9A2CF9FC-F798-4151-9740-CE2C3B6B5269}</author>
  </authors>
  <commentList>
    <comment ref="D26" authorId="0" shapeId="0" xr:uid="{9A2CF9FC-F798-4151-9740-CE2C3B6B5269}">
      <text>
        <r>
          <rPr>
            <sz val="11"/>
            <color indexed="8"/>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PRESENTAN AL MISMO JEFE DE SEGURIDAD DEL A4</t>
        </r>
      </text>
    </comment>
  </commentList>
</comments>
</file>

<file path=xl/sharedStrings.xml><?xml version="1.0" encoding="utf-8"?>
<sst xmlns="http://schemas.openxmlformats.org/spreadsheetml/2006/main" count="1126" uniqueCount="557">
  <si>
    <t>PROVEEDOR ELEGIDO</t>
  </si>
  <si>
    <t>CÓDIGO</t>
  </si>
  <si>
    <t>DESCRIPCIÓN</t>
  </si>
  <si>
    <t>U.M.</t>
  </si>
  <si>
    <t>MEDICION</t>
  </si>
  <si>
    <t>PRESUPUESTADO S/</t>
  </si>
  <si>
    <t>METRADO POR PROVEEDOR</t>
  </si>
  <si>
    <t>PRECIOS
MÍNIMOS</t>
  </si>
  <si>
    <t>P. UNIT</t>
  </si>
  <si>
    <t>TOTAL</t>
  </si>
  <si>
    <t>Nombre Contacto</t>
  </si>
  <si>
    <t>Teléfono</t>
  </si>
  <si>
    <t>Contacto Telefono</t>
  </si>
  <si>
    <t>mail</t>
  </si>
  <si>
    <t>Fecha Oferta</t>
  </si>
  <si>
    <t>P.UNIT</t>
  </si>
  <si>
    <t>PROVEEDOR</t>
  </si>
  <si>
    <t>P. UNIT.</t>
  </si>
  <si>
    <t>TIPO DE CAMBIO</t>
  </si>
  <si>
    <t>TOTAL OFERTA FINAL</t>
  </si>
  <si>
    <t>FORMA DE PAGO</t>
  </si>
  <si>
    <t>DÍAS DE CRÉDITO</t>
  </si>
  <si>
    <t>ANTICIPO (%)</t>
  </si>
  <si>
    <t>MONEDA</t>
  </si>
  <si>
    <t>TIEMPO DE EJECUCION DE TRABAJOS EN OBRA (DIAS)</t>
  </si>
  <si>
    <t>CARTA FIANZA DE FIEL CUMPLIMIENTO (10%)</t>
  </si>
  <si>
    <t>RETENCION DE GARANTIA (5%)</t>
  </si>
  <si>
    <t>MODALIDAD DECONTRATACION</t>
  </si>
  <si>
    <t>ACEPTACION DE CONDICIONES CONTRACTUALES</t>
  </si>
  <si>
    <t>OBSERVACIONES</t>
  </si>
  <si>
    <t>Nombre
Contacto</t>
  </si>
  <si>
    <t>Nombre 
Contacto</t>
  </si>
  <si>
    <t>Fecha 
Oferta</t>
  </si>
  <si>
    <t>PUNTAJE</t>
  </si>
  <si>
    <t>Disponibilidad/ Entrega</t>
  </si>
  <si>
    <t>Precio</t>
  </si>
  <si>
    <t>Modalidad Pago</t>
  </si>
  <si>
    <t>Garantia / Post venta</t>
  </si>
  <si>
    <t>Homologacion</t>
  </si>
  <si>
    <t>PUNTAJE TOTAL</t>
  </si>
  <si>
    <t>Escala de cumplimiento:</t>
  </si>
  <si>
    <t>Supera con creces</t>
  </si>
  <si>
    <t>MEJOR PUNTAJE</t>
  </si>
  <si>
    <t>Supera la expectativa</t>
  </si>
  <si>
    <t>Cumple lo requerido</t>
  </si>
  <si>
    <t>No llega al estandar</t>
  </si>
  <si>
    <t>No cumple</t>
  </si>
  <si>
    <t>CRITERIOS DE EVALUACIÓN</t>
  </si>
  <si>
    <t>POSTOR 1</t>
  </si>
  <si>
    <t>POSTOR 2</t>
  </si>
  <si>
    <t>POSTOR 3</t>
  </si>
  <si>
    <t>POSTOR 4</t>
  </si>
  <si>
    <t>POSTOR 5</t>
  </si>
  <si>
    <t>POSTOR 6</t>
  </si>
  <si>
    <t>POSTOR 7</t>
  </si>
  <si>
    <t>POSTOR 8</t>
  </si>
  <si>
    <t>POSTOR 9</t>
  </si>
  <si>
    <t>POSTOR 10</t>
  </si>
  <si>
    <t>PORCENTAJE DE CUMPLIMIENTO</t>
  </si>
  <si>
    <t>CALIFICACION</t>
  </si>
  <si>
    <t>CRITERIO DE CALIFICACIÓN</t>
  </si>
  <si>
    <t>VALORACION TÉCNICA</t>
  </si>
  <si>
    <t>VALORACION ECONOMICA</t>
  </si>
  <si>
    <t>PROPONENTE</t>
  </si>
  <si>
    <t>% DE CUMPLIMIENTO</t>
  </si>
  <si>
    <t>CALIFICACION MATRIZ</t>
  </si>
  <si>
    <t>PROVEEDOR GANADOR</t>
  </si>
  <si>
    <t>Nota</t>
  </si>
  <si>
    <t>Significado</t>
  </si>
  <si>
    <t>Descripción</t>
  </si>
  <si>
    <t>80 - 100</t>
  </si>
  <si>
    <t>MUY BUENO</t>
  </si>
  <si>
    <t>La oferta cumple satisfactoriamente con lo solicitado en las bases técnicas, e incorpora tecnología de punta, suministrando elementos de alta calidad, de estándar superior a los requerimientos establecidos.</t>
  </si>
  <si>
    <t>65 - 79</t>
  </si>
  <si>
    <t>BUENO</t>
  </si>
  <si>
    <t>La oferta cumple satisfactoriamente lo solicitado en las bases técnicas, sin incorporar mejoras adicionales a los requerimientos establecidos.</t>
  </si>
  <si>
    <t>50 - 64</t>
  </si>
  <si>
    <t>REGULAR</t>
  </si>
  <si>
    <t>La oferta cumple con lo especificado, es de menor calidad, pero puede ser aceptado.</t>
  </si>
  <si>
    <t>0 - 49</t>
  </si>
  <si>
    <t>MALO</t>
  </si>
  <si>
    <t>La oferta no entrega información suficiente, pero el parámetro o característica evaluada, puede ser aceptada por su poca relevancia.</t>
  </si>
  <si>
    <t>EVALUACIÓN TÉCNICA</t>
  </si>
  <si>
    <t>Descripcion</t>
  </si>
  <si>
    <t>Pmax</t>
  </si>
  <si>
    <t>Pmin</t>
  </si>
  <si>
    <t>Peso %</t>
  </si>
  <si>
    <t>POND</t>
  </si>
  <si>
    <t>dato</t>
  </si>
  <si>
    <t>puntaje</t>
  </si>
  <si>
    <t>pond</t>
  </si>
  <si>
    <t>MAX</t>
  </si>
  <si>
    <t>MIN</t>
  </si>
  <si>
    <t>Informe multicriterio homogación empresas</t>
  </si>
  <si>
    <t>TOTAL PUNTAJE TÉCNICO</t>
  </si>
  <si>
    <t xml:space="preserve"> </t>
  </si>
  <si>
    <t>EVALUACIÓN ECONOMICA - FINANCIERA</t>
  </si>
  <si>
    <t>ADELANTO</t>
  </si>
  <si>
    <t>TOTAL PUNTAJE ECONÓMICO</t>
  </si>
  <si>
    <t>OBSERVACIONES / EXCLUSIONES</t>
  </si>
  <si>
    <t>PUNTAJE FINAL</t>
  </si>
  <si>
    <t>PUNTA TÉCNICO + PUNTAJE ECONÓMICO</t>
  </si>
  <si>
    <t>POSTOR GANADOR</t>
  </si>
  <si>
    <t>PUNTUACION (%)</t>
  </si>
  <si>
    <t>DEFENSAS RIBEREÑAS</t>
  </si>
  <si>
    <t>OBRAS PRELIMINARES</t>
  </si>
  <si>
    <t>CARTEL DE IDENTIFICACIÓN OBRA 4.80 x 3.60 m.</t>
  </si>
  <si>
    <t>INSTALACIONES PROVISIONALES PARA LA OBRA</t>
  </si>
  <si>
    <t>MANTENIMIENTO DE TRÁNSITO Y SEGURIDAD VIAL</t>
  </si>
  <si>
    <t>TRABAJOS PRELIMINARES</t>
  </si>
  <si>
    <t>MOVILIZACION Y DESMOVILIZACION DE EQUIPOS</t>
  </si>
  <si>
    <t>TOPOGRAFÍA Y GEOREFERENCIACIÓN</t>
  </si>
  <si>
    <t>MEJORAMIENTO DE VÍAS EXISTENTES</t>
  </si>
  <si>
    <t>MOVIMIENTO DE TIERRAS</t>
  </si>
  <si>
    <t>ROCE Y LIMPIEZA DE MALEZA</t>
  </si>
  <si>
    <t>MEJORAMIENTO DE VIAS EXISTENTES</t>
  </si>
  <si>
    <t>REPOSICIÓN DE ESTRUCTURAS</t>
  </si>
  <si>
    <t>DEMOLICIÓN DE ESTRUCTURAS EXISTENTES</t>
  </si>
  <si>
    <t>REPOSICIÓN DE PASE DE AGUA TUBO HDPE Ø=18"</t>
  </si>
  <si>
    <t>REPOSICIÓN DE PASE DE AGUA TUBO HDPE Ø=36"</t>
  </si>
  <si>
    <t>SUMINISTRO Y MONTAJE DE PANELES DE C°A° 1.6mx1.0mx0.20m EN PASE DE AGUA</t>
  </si>
  <si>
    <t>SUMINISTRO Y MONTAJE DE PANELES DE C°A° 2.20mx1.0mx0.20m EN PASE DE AGUA</t>
  </si>
  <si>
    <t>CABEZAL DE ENTRADA Y SALIDA</t>
  </si>
  <si>
    <t>CONCRETOS</t>
  </si>
  <si>
    <t>ENCOFRADO Y DESENCOFRADO RECTO</t>
  </si>
  <si>
    <t>DESCOLMATACIÓN DE CAUCE y OBRAS AUXILIARES</t>
  </si>
  <si>
    <t>DESBROCE Y LIMPIEZA EN ZONA NO BOSCOSA</t>
  </si>
  <si>
    <t>DESCOLMATACIÓN DE CAUCE NATURAL DEL RÍO LACRAMARCA</t>
  </si>
  <si>
    <t>CONFORMACIÓN DE DESVIO EN CAUCE DE RÍO</t>
  </si>
  <si>
    <t>RELLENO NO ESTRUCTURAL CON MATERIAL PROPIO</t>
  </si>
  <si>
    <t>DIQUES DE TIERRA COMPACTADA CON ENROCADO</t>
  </si>
  <si>
    <t>DIQUE DE TIERRA COMPACTADA A3-D-01</t>
  </si>
  <si>
    <t>EXCAVACIÓN EN TERRENO NATURAL CON EQUIPO</t>
  </si>
  <si>
    <t>EXCAVACIÓN DE UÑA CON EQUIPO</t>
  </si>
  <si>
    <t>PERFILADO Y COMPACTACIÓN EN ZONA DE CORTE</t>
  </si>
  <si>
    <t>CONFORMACIÓN DE CUERPO DE DIQUE CON MATERIAL PROPIO</t>
  </si>
  <si>
    <t>CONFORMACIÓN DE CORONA DE DIQUE CON MATERIAL PROPIO</t>
  </si>
  <si>
    <t>GEOTEXTIL NO TEJIDO 400 G/M2, INC. COLOCACIÓN</t>
  </si>
  <si>
    <t>COLOCACION Y ACOMODO DE ROCA EN UÑA DE DIQUE</t>
  </si>
  <si>
    <t>COLOCACION Y ACOMODO DE ROCA EN TALUD DE DIQUE</t>
  </si>
  <si>
    <t>PREPARACIÓN DE FUNDACIÓN DE CUERPO DE DIQUE</t>
  </si>
  <si>
    <t>DIQUE DE TIERRA COMPACTADA A3-D-02</t>
  </si>
  <si>
    <t>DIQUE DE TIERRA COMPACTADA A3-I-01</t>
  </si>
  <si>
    <t>DIQUE DE TIERRA COMPACTADA A3-I-02</t>
  </si>
  <si>
    <t>DIQUE DE TIERRA COMPACTADA A3-I-03</t>
  </si>
  <si>
    <t>RAMPAS</t>
  </si>
  <si>
    <t>CONFORMACIÓN DE CUERPO DE RAMPA CON MATERIAL PROPIO</t>
  </si>
  <si>
    <t>CONFORMACIÓN DE CORONACIÓN DE RAMPA</t>
  </si>
  <si>
    <t>OBRAS DE ARTE</t>
  </si>
  <si>
    <t>CAPTACIÓN A3-CP-23-95</t>
  </si>
  <si>
    <t>EXCAVACIÓN ESTRUCTURAL PARA OBRAS DE ARTE</t>
  </si>
  <si>
    <t>RELLENO ESTRUCTURAL PARA OBRAS DE ARTE, CON MATERIAL PROPIO</t>
  </si>
  <si>
    <t>OBRAS DE CONCRETO</t>
  </si>
  <si>
    <t>CONCRETO f'c=100 kg/cm2</t>
  </si>
  <si>
    <t>CONCRETO f'c=280 kg/cm2</t>
  </si>
  <si>
    <t>CONCRETO CICLÓPEO f'c=280 kg/cm2 + 30% P.G.</t>
  </si>
  <si>
    <t>ACERO DE REFUERZO fy=4200 kg/cm2</t>
  </si>
  <si>
    <t>ESTRUCTURAS METALICAS</t>
  </si>
  <si>
    <t xml:space="preserve">COMPUERTA METALICA PLANA DESLIZANTE DE 1.0x1.0m </t>
  </si>
  <si>
    <t>REJILLA DE 1.00x1.00m CON VARILLA DE 1/2" CADA 6,25cm</t>
  </si>
  <si>
    <t>BARANDA DE FIERRO GALVANIZADO 1 1/2"</t>
  </si>
  <si>
    <t>ESCALERA TIPO GATO</t>
  </si>
  <si>
    <t>TAPA METALICA CIRCULAR DN600 MM</t>
  </si>
  <si>
    <t>TUBERIAS</t>
  </si>
  <si>
    <t>EXCAVACIÓN ESTRUCTURAL PARA OBRAS DE ARTE (Buzones)</t>
  </si>
  <si>
    <t>EXCAVACIÓN DE ZANJA</t>
  </si>
  <si>
    <t>RELLENO ESTRUCTURAL PARA OBRAS DE ARTE CON MATERIAL PROPIO (Buzones)</t>
  </si>
  <si>
    <t>CAMA DE ARENA</t>
  </si>
  <si>
    <t>RELLENO COMÚN PARA ZANJAS</t>
  </si>
  <si>
    <t>CONCRETO f'c=100 kg/cm2 (Buzones)</t>
  </si>
  <si>
    <t>CONCRETO f'c=280 kg/cm2 (Buzones)</t>
  </si>
  <si>
    <t>ENCOFRADO Y DESENCOFRADO CURVO</t>
  </si>
  <si>
    <t>ACERO DE REFUERZO fy=4200 kg/cm2  (Buzones)</t>
  </si>
  <si>
    <t>SUMINISTRO E INSTALACIÓN DE TUBERÍA GRP DN600 mm SN2500</t>
  </si>
  <si>
    <t>CANAL</t>
  </si>
  <si>
    <t>RELLENO ESTRUCTURAL PARA CANALES, CON MATERIAL PROPIO</t>
  </si>
  <si>
    <t>COLOCACIÓN DE CONCRETO f'c=100 kg/cm2</t>
  </si>
  <si>
    <t>COLOCACIÓN DE CONCRETO f'c=280 kg/cm2</t>
  </si>
  <si>
    <t>JUNTA WATER STOP SIN BULBO 150 mm</t>
  </si>
  <si>
    <t>OBRAS DE DESCARGA</t>
  </si>
  <si>
    <t>RELLENO ESTRUCTURAL PARA OBRAS DE ARTE CON MATERIAL PROPIO</t>
  </si>
  <si>
    <t>COMPUERTA METALICA PLANA DESLIZANTE</t>
  </si>
  <si>
    <t>CAPTACIÓN A3-CP-21-05</t>
  </si>
  <si>
    <t>REJILLA DE 1.00x1.00m CON VARILLA DE 1/2 CADA 6,25cm</t>
  </si>
  <si>
    <t>TUBERIA</t>
  </si>
  <si>
    <t xml:space="preserve">EXCAVACIÓN DE ZANJA </t>
  </si>
  <si>
    <t>RELLENO SELECCIONADO PARA ZANJAS CON MATERIAL PROPIO</t>
  </si>
  <si>
    <t>CANALES</t>
  </si>
  <si>
    <t>ENCOFRADO Y DESENCOFRADO</t>
  </si>
  <si>
    <t>RETORNO A3-OA-RE-D-21-55</t>
  </si>
  <si>
    <t xml:space="preserve">COMPUERTA METALICA PLANA DESLIZANTE DE 1.0x1.6 m </t>
  </si>
  <si>
    <t>REPOSICIÓN DE CANALES</t>
  </si>
  <si>
    <t>REPOSICIÓN DE CANAL 1</t>
  </si>
  <si>
    <t>JUNTA WATER STOP 6"</t>
  </si>
  <si>
    <t>MAMPOSTERIA DE PIEDRA, e=20cm, ACABADO CARA VISTA</t>
  </si>
  <si>
    <t>REPOSICIÓN DE CANAL 3</t>
  </si>
  <si>
    <t>ENCOFRADO Y DESENCOFRADO PARA REVESTIMIENTO DE CANALES (CERCHAS)</t>
  </si>
  <si>
    <t>MALLA ELECTROSOLDADA DE DN6mm EN CUADRICULA 15x15 cm</t>
  </si>
  <si>
    <t>SELLO DE JUNTA CONSTRUCCIÓN CON MATERIAL ELASTOMÉRICO</t>
  </si>
  <si>
    <t>REPOSICIÓN SIFON INOPERATIVO</t>
  </si>
  <si>
    <t>COLOCACIÓN CAMA DE ARENA</t>
  </si>
  <si>
    <t xml:space="preserve">RELLENO COMÚN  </t>
  </si>
  <si>
    <t>TUBERÍAS DE 14" HDPE SDR21 DN 355mm</t>
  </si>
  <si>
    <t>CODOS HDPE DE 14" DN 355mm</t>
  </si>
  <si>
    <t>TRANSPORTE DE MATERIAL</t>
  </si>
  <si>
    <t>TRANSPORTE DE MATERIAL GRANULAR PARA DISTANCIAS &lt;1KM</t>
  </si>
  <si>
    <t>TRANSPORTE DE MATERIAL GRANULAR PARA DISTANCIAS &gt;1KM</t>
  </si>
  <si>
    <t>TRANSPORTE DE ROCA PARA DISTANCIAS &lt;1KM</t>
  </si>
  <si>
    <t>TRANSPORTE DE ROCA PARA DISTANCIAS &gt;1KM</t>
  </si>
  <si>
    <t>TRANSPORTE DE MATERIAL EXCEDENTE PARA DISTANCIAS &lt;1KM</t>
  </si>
  <si>
    <t>TRANSPORTE DE MATERIAL EXCEDENTE PARA DISTANCIAS &gt;1KM</t>
  </si>
  <si>
    <t>ARQUITECTURA Y PAISAJISMO</t>
  </si>
  <si>
    <t>MOVILIZACIÓN Y DEMOVILIZACIÓN DE EQUIPOS Y HERRAMIENTAS (ARQUITECTURA Y PAISAJISMO)</t>
  </si>
  <si>
    <t>TRAZO Y REPLANTEO PRELIMINAR</t>
  </si>
  <si>
    <t>EXCAVACIÓN MANUAL PARA INSTALACIÓN DE BORDILLOS Y CIMENTACIONES</t>
  </si>
  <si>
    <t>EXCAVACIÓN PARA MEJORAMIENTO DE SUELO CON TIERRA VEGETAL</t>
  </si>
  <si>
    <t>ELIMINACION DE MATERIAL EXCEDENTE (DME´S)</t>
  </si>
  <si>
    <t>PAVIMENTOS, RECUBRIMIENTOS Y BORDILLOS</t>
  </si>
  <si>
    <t>PISO DE GRAVILLA</t>
  </si>
  <si>
    <t>RECUBRIMIENTO DE PIEDRA DEL LUGAR e=0.05cm</t>
  </si>
  <si>
    <t>BORDILLOS DE PIEDRA DEL LUGAR</t>
  </si>
  <si>
    <t>MOBILIARIOS, BARANDAS Y ESCALERAS</t>
  </si>
  <si>
    <t>ESCALERA DE CONCRETO SOBRE ENROCADO, CIMENTACION Y ANCLAJE</t>
  </si>
  <si>
    <t>BARANDA DE MADERA EUCALIPTO CON SOGA, INCLUYE CIMENTACIÓN</t>
  </si>
  <si>
    <t>BANCAS DE CONCRETO, INCLUYE CIMENTACIÓN</t>
  </si>
  <si>
    <t>POSTES DE ILUMINACIÓN, INCLUYE LUMINARIA Y CIMENTACIÓN</t>
  </si>
  <si>
    <t>SEÑALETICA INFORMATIVA</t>
  </si>
  <si>
    <t>BOLARDOS DE PIEDRA</t>
  </si>
  <si>
    <t>INTALACIÓN DE ALCORQUES</t>
  </si>
  <si>
    <t>ALCORQUES DE PIEDRA DE CANTO RODADO PARA ARBOLES</t>
  </si>
  <si>
    <t>PROGRAMA DE CIERRE DE OBRA</t>
  </si>
  <si>
    <t>ACONDICIONAMIENTO DE DEPOSITOS DE MATERIALES EXCEDENTES (DME)</t>
  </si>
  <si>
    <t>RESTAURACIÓN DE ÁREAS DE INSTALACIONES PROVISIONALES</t>
  </si>
  <si>
    <t>SEGURIDAD Y SALUD OCUPACIONAL</t>
  </si>
  <si>
    <t>IMPLEMENTACIÓN DEL PLAN PARA LA VIGILANCIA, PREVENCIÓN Y CONTROL DE COVID-19 EN EL TRABAJO</t>
  </si>
  <si>
    <t>1.1.1</t>
  </si>
  <si>
    <t>1.1.2</t>
  </si>
  <si>
    <t>1.1.3</t>
  </si>
  <si>
    <t>1.2.1</t>
  </si>
  <si>
    <t>1.2.2</t>
  </si>
  <si>
    <t>1.3.1</t>
  </si>
  <si>
    <t>1.3.1.1</t>
  </si>
  <si>
    <t>1.3.1.2</t>
  </si>
  <si>
    <t>1.3.2</t>
  </si>
  <si>
    <t>1.3.2.1</t>
  </si>
  <si>
    <t>1.3.2.2</t>
  </si>
  <si>
    <t>1.3.2.3</t>
  </si>
  <si>
    <t>1.3.2.4</t>
  </si>
  <si>
    <t>1.3.2.5</t>
  </si>
  <si>
    <t>1.3.3</t>
  </si>
  <si>
    <t>1.3.3.1</t>
  </si>
  <si>
    <t>1.3.3.2</t>
  </si>
  <si>
    <t>1.4.1</t>
  </si>
  <si>
    <t>1.4.2</t>
  </si>
  <si>
    <t>1.4.3</t>
  </si>
  <si>
    <t>1.4.4</t>
  </si>
  <si>
    <t>1.5.1</t>
  </si>
  <si>
    <t>1.5.1.1</t>
  </si>
  <si>
    <t>1.5.1.2</t>
  </si>
  <si>
    <t>1.5.1.3</t>
  </si>
  <si>
    <t>1.5.1.4</t>
  </si>
  <si>
    <t>1.5.1.5</t>
  </si>
  <si>
    <t>1.5.1.6</t>
  </si>
  <si>
    <t>1.5.1.7</t>
  </si>
  <si>
    <t>1.5.1.8</t>
  </si>
  <si>
    <t>1.5.1.9</t>
  </si>
  <si>
    <t>1.5.2</t>
  </si>
  <si>
    <t>1.5.2.1</t>
  </si>
  <si>
    <t>1.5.2.2</t>
  </si>
  <si>
    <t>1.5.2.3</t>
  </si>
  <si>
    <t>1.5.2.4</t>
  </si>
  <si>
    <t>1.5.2.5</t>
  </si>
  <si>
    <t>1.5.2.6</t>
  </si>
  <si>
    <t>1.5.2.7</t>
  </si>
  <si>
    <t>1.5.2.8</t>
  </si>
  <si>
    <t>1.5.2.9</t>
  </si>
  <si>
    <t>1.5.3</t>
  </si>
  <si>
    <t>1.5.3.1</t>
  </si>
  <si>
    <t>1.5.3.2</t>
  </si>
  <si>
    <t>1.5.3.3</t>
  </si>
  <si>
    <t>1.5.3.4</t>
  </si>
  <si>
    <t>1.5.3.5</t>
  </si>
  <si>
    <t>1.5.3.6</t>
  </si>
  <si>
    <t>1.5.3.7</t>
  </si>
  <si>
    <t>1.5.3.8</t>
  </si>
  <si>
    <t>1.5.3.9</t>
  </si>
  <si>
    <t>1.5.4</t>
  </si>
  <si>
    <t>1.5.4.1</t>
  </si>
  <si>
    <t>1.5.4.2</t>
  </si>
  <si>
    <t>1.5.4.3</t>
  </si>
  <si>
    <t>1.5.4.4</t>
  </si>
  <si>
    <t>1.5.4.5</t>
  </si>
  <si>
    <t>1.5.4.6</t>
  </si>
  <si>
    <t>1.5.4.7</t>
  </si>
  <si>
    <t>1.5.4.8</t>
  </si>
  <si>
    <t>1.5.4.9</t>
  </si>
  <si>
    <t>1.5.5</t>
  </si>
  <si>
    <t>1.5.5.1</t>
  </si>
  <si>
    <t>1.5.5.2</t>
  </si>
  <si>
    <t>1.5.5.3</t>
  </si>
  <si>
    <t>1.5.5.4</t>
  </si>
  <si>
    <t>1.5.5.5</t>
  </si>
  <si>
    <t>1.5.5.6</t>
  </si>
  <si>
    <t>1.5.5.7</t>
  </si>
  <si>
    <t>1.5.5.8</t>
  </si>
  <si>
    <t>1.5.5.9</t>
  </si>
  <si>
    <t>1.6.1</t>
  </si>
  <si>
    <t>1.6.2</t>
  </si>
  <si>
    <t>1.6.3</t>
  </si>
  <si>
    <t>2.1.1</t>
  </si>
  <si>
    <t>2.1.1.1</t>
  </si>
  <si>
    <t>2.1.2</t>
  </si>
  <si>
    <t>2.1.2.1</t>
  </si>
  <si>
    <t>2.1.2.2</t>
  </si>
  <si>
    <t>2.1.2.3</t>
  </si>
  <si>
    <t>2.1.2.4</t>
  </si>
  <si>
    <t>2.1.2.5</t>
  </si>
  <si>
    <t>2.1.3</t>
  </si>
  <si>
    <t>2.1.3.1</t>
  </si>
  <si>
    <t>2.1.3.2</t>
  </si>
  <si>
    <t>2.1.3.3</t>
  </si>
  <si>
    <t>2.1.3.4</t>
  </si>
  <si>
    <t>2.1.3.5</t>
  </si>
  <si>
    <t>2.1.4</t>
  </si>
  <si>
    <t>2.1.4.1</t>
  </si>
  <si>
    <t>2.1.4.2</t>
  </si>
  <si>
    <t>2.1.4.3</t>
  </si>
  <si>
    <t>2.1.4.4</t>
  </si>
  <si>
    <t>2.1.4.5</t>
  </si>
  <si>
    <t>2.1.4.6</t>
  </si>
  <si>
    <t>2.1.4.7</t>
  </si>
  <si>
    <t>2.1.4.8</t>
  </si>
  <si>
    <t>2.1.4.9</t>
  </si>
  <si>
    <t>2.1.4.10</t>
  </si>
  <si>
    <t>2.1.4.11</t>
  </si>
  <si>
    <t>2.1.5</t>
  </si>
  <si>
    <t>2.1.5.1</t>
  </si>
  <si>
    <t>2.1.5.2</t>
  </si>
  <si>
    <t>2.1.5.3</t>
  </si>
  <si>
    <t>2.1.5.4</t>
  </si>
  <si>
    <t>2.1.5.5</t>
  </si>
  <si>
    <t>2.1.5.6</t>
  </si>
  <si>
    <t>2.1.5.7</t>
  </si>
  <si>
    <t>2.1.6</t>
  </si>
  <si>
    <t>2.1.6.1</t>
  </si>
  <si>
    <t>2.1.6.2</t>
  </si>
  <si>
    <t>2.1.6.3</t>
  </si>
  <si>
    <t>2.1.6.4</t>
  </si>
  <si>
    <t>2.1.6.5</t>
  </si>
  <si>
    <t>2.1.6.6</t>
  </si>
  <si>
    <t>2.1.6.7</t>
  </si>
  <si>
    <t>2.1.6.8</t>
  </si>
  <si>
    <t>2.2.1</t>
  </si>
  <si>
    <t>2.2.1.1</t>
  </si>
  <si>
    <t>2.2.1.2</t>
  </si>
  <si>
    <t>2.2.2</t>
  </si>
  <si>
    <t>2.2.2.1</t>
  </si>
  <si>
    <t>2.2.2.2</t>
  </si>
  <si>
    <t>2.2.2.3</t>
  </si>
  <si>
    <t>2.2.2.4</t>
  </si>
  <si>
    <t>2.2.2.5</t>
  </si>
  <si>
    <t>2.2.3</t>
  </si>
  <si>
    <t>2.2.3.1</t>
  </si>
  <si>
    <t>2.2.3.2</t>
  </si>
  <si>
    <t>2.2.3.3</t>
  </si>
  <si>
    <t>2.2.3.4</t>
  </si>
  <si>
    <t>2.2.3.5</t>
  </si>
  <si>
    <t>2.2.4</t>
  </si>
  <si>
    <t>2.2.4.1</t>
  </si>
  <si>
    <t>2.2.4.2</t>
  </si>
  <si>
    <t>2.2.4.3</t>
  </si>
  <si>
    <t>2.2.4.4</t>
  </si>
  <si>
    <t>2.2.4.5</t>
  </si>
  <si>
    <t>2.2.4.6</t>
  </si>
  <si>
    <t>2.2.4.7</t>
  </si>
  <si>
    <t>2.2.4.8</t>
  </si>
  <si>
    <t>2.2.4.9</t>
  </si>
  <si>
    <t>2.2.4.10</t>
  </si>
  <si>
    <t>2.2.4.11</t>
  </si>
  <si>
    <t>2.2.4.12</t>
  </si>
  <si>
    <t>2.2.5</t>
  </si>
  <si>
    <t>2.2.5.1</t>
  </si>
  <si>
    <t>2.2.5.2</t>
  </si>
  <si>
    <t>2.2.5.3</t>
  </si>
  <si>
    <t>2.2.5.4</t>
  </si>
  <si>
    <t>2.2.5.5</t>
  </si>
  <si>
    <t>2.2.5.6</t>
  </si>
  <si>
    <t>2.2.5.7</t>
  </si>
  <si>
    <t>2.3.1</t>
  </si>
  <si>
    <t>2.3.1.1</t>
  </si>
  <si>
    <t>2.3.1.2</t>
  </si>
  <si>
    <t>2.3.2</t>
  </si>
  <si>
    <t>2.3.2.1</t>
  </si>
  <si>
    <t>2.3.2.2</t>
  </si>
  <si>
    <t>2.3.2.3</t>
  </si>
  <si>
    <t>2.3.2.4</t>
  </si>
  <si>
    <t>2.3.2.5</t>
  </si>
  <si>
    <t>2.3.2.6</t>
  </si>
  <si>
    <t>2.3.3</t>
  </si>
  <si>
    <t>2.3.3.1</t>
  </si>
  <si>
    <t>2.3.3.2</t>
  </si>
  <si>
    <t>2.4.1</t>
  </si>
  <si>
    <t>2.4.1.1</t>
  </si>
  <si>
    <t>2.4.1.1.1</t>
  </si>
  <si>
    <t>2.4.1.1.2</t>
  </si>
  <si>
    <t>2.4.1.1.3</t>
  </si>
  <si>
    <t>2.4.1.2</t>
  </si>
  <si>
    <t>2.4.1.2.1</t>
  </si>
  <si>
    <t>2.4.1.2.2</t>
  </si>
  <si>
    <t>2.4.1.2.3</t>
  </si>
  <si>
    <t>2.4.1.2.4</t>
  </si>
  <si>
    <t>2.4.1.2.5</t>
  </si>
  <si>
    <t>2.4.1.2.6</t>
  </si>
  <si>
    <t>2.4.2</t>
  </si>
  <si>
    <t>2.4.2.1</t>
  </si>
  <si>
    <t>2.4.2.1.1</t>
  </si>
  <si>
    <t>2.4.2.1.2</t>
  </si>
  <si>
    <t>2.4.2.1.3</t>
  </si>
  <si>
    <t>2.4.2.2</t>
  </si>
  <si>
    <t>2.4.2.2.1</t>
  </si>
  <si>
    <t>2.4.2.2.2</t>
  </si>
  <si>
    <t>2.4.2.2.3</t>
  </si>
  <si>
    <t>2.4.2.2.4</t>
  </si>
  <si>
    <t>2.4.2.2.5</t>
  </si>
  <si>
    <t>2.4.2.2.6</t>
  </si>
  <si>
    <t>2.4.2.2.7</t>
  </si>
  <si>
    <t>2.5.1</t>
  </si>
  <si>
    <t>2.5.2</t>
  </si>
  <si>
    <t>2.5.3</t>
  </si>
  <si>
    <t>2.5.4</t>
  </si>
  <si>
    <t>2.5.5</t>
  </si>
  <si>
    <t>2.5.6</t>
  </si>
  <si>
    <t>2.5.7</t>
  </si>
  <si>
    <t>2.5.8</t>
  </si>
  <si>
    <t>2.5.9</t>
  </si>
  <si>
    <t>2.5.10</t>
  </si>
  <si>
    <t>2.5.11</t>
  </si>
  <si>
    <t>4.1.1</t>
  </si>
  <si>
    <t>4.1.2</t>
  </si>
  <si>
    <t>4.2.1</t>
  </si>
  <si>
    <t>4.2.2</t>
  </si>
  <si>
    <t>4.2.3</t>
  </si>
  <si>
    <t>4.3.1</t>
  </si>
  <si>
    <t>4.3.2</t>
  </si>
  <si>
    <t>4.3.3</t>
  </si>
  <si>
    <t>4.4.1</t>
  </si>
  <si>
    <t>4.4.2</t>
  </si>
  <si>
    <t>4.4.3</t>
  </si>
  <si>
    <t>4.4.4</t>
  </si>
  <si>
    <t>4.4.5</t>
  </si>
  <si>
    <t>4.4.6</t>
  </si>
  <si>
    <t>4.4.7</t>
  </si>
  <si>
    <t>4.5.1</t>
  </si>
  <si>
    <t>und</t>
  </si>
  <si>
    <t>glb</t>
  </si>
  <si>
    <t>mes</t>
  </si>
  <si>
    <t>m2</t>
  </si>
  <si>
    <t>km</t>
  </si>
  <si>
    <t>m3</t>
  </si>
  <si>
    <t>m</t>
  </si>
  <si>
    <t>kg</t>
  </si>
  <si>
    <t>ml</t>
  </si>
  <si>
    <t>m3·km</t>
  </si>
  <si>
    <t>PARTIDAS ADICIONALES</t>
  </si>
  <si>
    <t>05 o más años de experiencia en trabajos de construcción en obras y proyectos similares (Movimiento de tierras y obras hidráulicas)</t>
  </si>
  <si>
    <t>02 o más años de experiencia en trabajos de construcción en obras y proyectos similares (Movimiento de tierras y obras hidráulicas)</t>
  </si>
  <si>
    <t>Organigrama que muestre todos los niveles de la gestión de la construcción que incluya al personal clave</t>
  </si>
  <si>
    <t>No presenta, no considera lo descrito en apartado anterior o presenta incompleto el organigrama</t>
  </si>
  <si>
    <t>EXPERIENCIA MAYOR A 05 AÑOS</t>
  </si>
  <si>
    <t>EXPERIENCIA MENOR A 03 AÑOS</t>
  </si>
  <si>
    <t>EXPERIENCIA DE 03 A 05 AÑOS</t>
  </si>
  <si>
    <t>EXPERIENCIA MAYOR A 03 AÑOS</t>
  </si>
  <si>
    <t>RELACIÓN DE EQUIPOS A UTILIZAR EN EL PROYECTO - 05 AÑOS</t>
  </si>
  <si>
    <t>Antigüedad de equipos y maquinaria menor a 5 años</t>
  </si>
  <si>
    <t>EQUIPOS PROPIOS - 02 PUNTOS</t>
  </si>
  <si>
    <t>Equipos y maquinaria propio mayor al 70% de toda su pull ofertado, según la cantidad máxima de su histograma</t>
  </si>
  <si>
    <t>Equipos y maquinaria propio mayor al 50% de toda su pull ofertado, según la cantidad máxima de su histograma</t>
  </si>
  <si>
    <t>Equipos y maquinaria propio mayor al 20% de toda su pull ofertado, según la cantidad máxima de su histograma</t>
  </si>
  <si>
    <t>PLAN DE EJECUCIÓN DEL PROYECTO</t>
  </si>
  <si>
    <t>Plan de Construcción Detallado</t>
  </si>
  <si>
    <t>Gestión de Control de Proyecto</t>
  </si>
  <si>
    <t>Presenta Plan de Seguridad y Salud en el Trabajo</t>
  </si>
  <si>
    <t>No presenta, presenta incompleto o presenta información incongruente</t>
  </si>
  <si>
    <t>Presenta procedimientos operativos o PETS Acordes y afines a las actividades a ejecutar en el proyecto</t>
  </si>
  <si>
    <t>No presenta o presenta certificación vigente de ISO 45001:2018</t>
  </si>
  <si>
    <t>Presentación de Plan de Calidad</t>
  </si>
  <si>
    <t>No presenta, presenta incompleto o presenta información incongruente (no acorde al servicio y/o proyecto) del Plan de Calidad</t>
  </si>
  <si>
    <t>PLANEAMIENTO - 05 PUNTOS</t>
  </si>
  <si>
    <t>Presentar Programa del proyecto</t>
  </si>
  <si>
    <t>No presenta cronograma y/o no presenta alguno de los componentes solicitados</t>
  </si>
  <si>
    <t>Segundo menor plazo de ejecución ofertado en días calendario</t>
  </si>
  <si>
    <t>Tercer menor plazo de ejecución ofertado en días calendario</t>
  </si>
  <si>
    <t>Demas plazos ofertados - No presenta plazo ofertado</t>
  </si>
  <si>
    <t>Presentación de Plan de Medio Ambiente, incluyendo todos los puntos solicitados</t>
  </si>
  <si>
    <t>No presenta, presenta incompleto o presenta información incongruente (no acorde al servicio y/o proyecto) del Plan de Medio Ambiente</t>
  </si>
  <si>
    <t>EXPERIENCIA DEL POSTOR</t>
  </si>
  <si>
    <t>ORGANIGRAMA Y PERSONAL CLAVE</t>
  </si>
  <si>
    <t>RELACIÓN DE EQUIPOS A UTILIZAR EN EL PROYECTO</t>
  </si>
  <si>
    <t>SEGURIDAD Y SALUD EN EL TRABAJO</t>
  </si>
  <si>
    <t>CALIDAD</t>
  </si>
  <si>
    <t>MEDIO AMBIENTE</t>
  </si>
  <si>
    <t>MONTO DE LA PROPUESTA</t>
  </si>
  <si>
    <t>ADELANTO SOLICITADO</t>
  </si>
  <si>
    <t>VALORIZACIÓN MENSUAL</t>
  </si>
  <si>
    <t>SOLES</t>
  </si>
  <si>
    <t>NEC 3 Op B</t>
  </si>
  <si>
    <t>SI</t>
  </si>
  <si>
    <t>NO APLICA</t>
  </si>
  <si>
    <t>Subcontratista manifiesta que por política corporativa no es factible aceptar la retención del 5%. El porcentaje de retención es 0%, pues se ofrecerá una Fianza de Fiel
Cumplimiento. (NO FUE CONSIDERADO EN EL CONTRATO FINAL). Esta afirmación contradice la aceptación de condiciones contractuales</t>
  </si>
  <si>
    <t>NO</t>
  </si>
  <si>
    <t>GASTOS GENERALES</t>
  </si>
  <si>
    <t>UTILIDADES</t>
  </si>
  <si>
    <t>GLB</t>
  </si>
  <si>
    <t>TACHOS DE BASURA, INCLUYE CIMENTACIÓN</t>
  </si>
  <si>
    <t>SUBPROYECTO A3 - R00</t>
  </si>
  <si>
    <t>PLANEAMIENTO</t>
  </si>
  <si>
    <t>08 o más años de experiencia en trabajos de construcción en obras y proyectos similares (Movimiento de tierras y obras hidráulicas)</t>
  </si>
  <si>
    <t>EXPERIENCIA DEL POSTOR - 08 PUNTOS</t>
  </si>
  <si>
    <t>ORGANIGRAMA - 01 PUNTO</t>
  </si>
  <si>
    <t>ORGANIGRAMA Y PERSONAL CLAVE - 17 PUNTOS</t>
  </si>
  <si>
    <t>RESIDENTE DE OBRA - 06 PUNTOS</t>
  </si>
  <si>
    <t>JEFE DE PRODUCCIÓN - 03 PUNTOS</t>
  </si>
  <si>
    <t>EXPERIENCIA DE 02 A 03 AÑOS</t>
  </si>
  <si>
    <t>JEFE DE CALIDAD - 04 PUNTOS</t>
  </si>
  <si>
    <t>JEFE DE SSOMA- 03 PUNTOS</t>
  </si>
  <si>
    <t>No cumplen con la condición</t>
  </si>
  <si>
    <t>El 60% de los equipos ofertados cumplen con la condición</t>
  </si>
  <si>
    <t>ANTIGÜEDAD DE LOS EQUIPOS - 02 PUNTOS</t>
  </si>
  <si>
    <t>PLAN DE EJECUCIÓN DEL PROYECTO - 05 PUNTOS</t>
  </si>
  <si>
    <t>Presenta certificación vigente de ISO 45001:2018</t>
  </si>
  <si>
    <t>CALIDAD - 04 PUNTOS</t>
  </si>
  <si>
    <t>Presenta certificación vigente de ISO 9001:2015</t>
  </si>
  <si>
    <t>No presenta o presenta certificación vigente de ISO 9001:2015</t>
  </si>
  <si>
    <t>PRESENTACION DEL CRONOGRAMA DEL PROYECTO - 02 PUNTOS</t>
  </si>
  <si>
    <t>PLAZO DE EJECUCIÓN OFERTADO - 03 PUNTOS</t>
  </si>
  <si>
    <t>Menor plazo de ejecución ofertado en Primavera P6</t>
  </si>
  <si>
    <t>MEDIO AMBIENTE - 03 PUNTOS</t>
  </si>
  <si>
    <t>Presenta certificación vigente de ISO 14001:2015</t>
  </si>
  <si>
    <t>No presenta o presenta certificación vigente de ISO 14001:2015</t>
  </si>
  <si>
    <t>CONSTRUCCIÓN - 34 PUNTOS</t>
  </si>
  <si>
    <t>SEGURIDAD Y SALUD EN EL TRABAJO - 04 PUNTOS</t>
  </si>
  <si>
    <t>CONSORCIO CHAQUICOCHA S.R.L.</t>
  </si>
  <si>
    <t>Evaluar la cantidad de equipos a movilizar y verificar posibilidad de optimización en el costo unitario</t>
  </si>
  <si>
    <t>Evaluar rendimiento de partida de encofrado para optimizar costos</t>
  </si>
  <si>
    <t>Evaluar optimización de cuadrilla de mano de obra</t>
  </si>
  <si>
    <t>Verificar posibilidad de mejora en rendimiento</t>
  </si>
  <si>
    <t>Evaluar rendimiento considerado en la partida de colocación de roca</t>
  </si>
  <si>
    <t>Evaluar opción de contratar concreto premezclado para optimizar costos</t>
  </si>
  <si>
    <t>Evaluar rendimiento de partida de acero para optimizar costos</t>
  </si>
  <si>
    <t>Evaluar la participación del equipo de carguio y las velocidades consideradas</t>
  </si>
  <si>
    <t>1)El plazo ofertado en el cronograma no coincide con lo considerado en los gastos generales
2)La permanencia del profesional debe ir acorde al cronograma de los trabajos del especialista
3)Verificar la cantidad de personal de mano de obra directa en los gastos generales</t>
  </si>
  <si>
    <t>Retirar esta Partida</t>
  </si>
  <si>
    <t>Ppto Postor:</t>
  </si>
  <si>
    <t>Ppto Tope:</t>
  </si>
  <si>
    <t>Ppto Diferencia:</t>
  </si>
  <si>
    <t>TOTAL OFERTA VIGENTE</t>
  </si>
  <si>
    <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</si>
</sst>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43" formatCode="_-* #,##0.00_-;\-* #,##0.00_-;_-* &quot;-&quot;??_-;_-@_-"/>
    <numFmt numFmtId="164" formatCode="_(* #,##0.00_);_(* \(#,##0.00\);_(* &quot;-&quot;??_);_(@_)"/>
    <numFmt numFmtId="165" formatCode="_-* #,##0.00\ _€_-;\-* #,##0.00\ _€_-;_-* &quot;-&quot;??\ _€_-;_-@_-"/>
    <numFmt numFmtId="166" formatCode="##,##0.00#"/>
    <numFmt numFmtId="167" formatCode="&quot;S/&quot;#,##0.00"/>
    <numFmt numFmtId="168" formatCode="#,##0.00_ ;\-#,##0.00\ "/>
    <numFmt numFmtId="169" formatCode="0.0"/>
    <numFmt numFmtId="170" formatCode="&quot;S/&quot;\ #,##0.00"/>
    <numFmt numFmtId="171" formatCode="#,##0.00_);\(#,##0.00\)"/>
    <numFmt numFmtId="172" formatCode="#,##0.0;\-#,##0.0"/>
    <numFmt numFmtId="173" formatCode="dd\-mmm\-yy"/>
  </numFmts>
  <fonts count="91" x14ac:knownFonts="1">
    <font>
      <sz val="11"/>
      <color indexed="8"/>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sz val="11"/>
      <color indexed="8"/>
      <name val="Calibri"/>
      <family val="2"/>
    </font>
    <font>
      <b/>
      <sz val="11"/>
      <color indexed="8"/>
      <name val="Calibri"/>
      <family val="2"/>
    </font>
    <font>
      <sz val="11"/>
      <color indexed="10"/>
      <name val="Calibri"/>
      <family val="2"/>
    </font>
    <font>
      <sz val="11"/>
      <color indexed="9"/>
      <name val="Calibri"/>
      <family val="2"/>
    </font>
    <font>
      <b/>
      <sz val="11"/>
      <color indexed="9"/>
      <name val="Calibri"/>
      <family val="2"/>
    </font>
    <font>
      <sz val="12"/>
      <color indexed="8"/>
      <name val="Calibri"/>
      <family val="2"/>
    </font>
    <font>
      <sz val="14"/>
      <color indexed="8"/>
      <name val="Calibri"/>
      <family val="2"/>
    </font>
    <font>
      <sz val="11"/>
      <color indexed="8"/>
      <name val="Arial"/>
      <family val="2"/>
    </font>
    <font>
      <b/>
      <sz val="11"/>
      <color rgb="FFFA7D00"/>
      <name val="Calibri"/>
      <family val="2"/>
    </font>
    <font>
      <sz val="11"/>
      <color rgb="FFFA7D00"/>
      <name val="Calibri"/>
      <family val="2"/>
    </font>
    <font>
      <b/>
      <sz val="11"/>
      <color theme="3"/>
      <name val="Calibri"/>
      <family val="2"/>
    </font>
    <font>
      <sz val="11"/>
      <color rgb="FF3F3F76"/>
      <name val="Calibri"/>
      <family val="2"/>
    </font>
    <font>
      <u/>
      <sz val="11"/>
      <color theme="10"/>
      <name val="Calibri"/>
      <family val="2"/>
    </font>
    <font>
      <sz val="11"/>
      <color rgb="FF9C0006"/>
      <name val="Calibri"/>
      <family val="2"/>
    </font>
    <font>
      <sz val="11"/>
      <color rgb="FF9C6500"/>
      <name val="Calibri"/>
      <family val="2"/>
    </font>
    <font>
      <b/>
      <sz val="11"/>
      <color rgb="FF3F3F3F"/>
      <name val="Calibri"/>
      <family val="2"/>
    </font>
    <font>
      <i/>
      <sz val="11"/>
      <color rgb="FF7F7F7F"/>
      <name val="Calibri"/>
      <family val="2"/>
    </font>
    <font>
      <b/>
      <sz val="18"/>
      <color theme="3"/>
      <name val="Cambria"/>
      <family val="2"/>
    </font>
    <font>
      <b/>
      <sz val="13"/>
      <color theme="3"/>
      <name val="Calibri"/>
      <family val="2"/>
    </font>
    <font>
      <sz val="11"/>
      <color rgb="FF000000"/>
      <name val="Calibri"/>
      <family val="2"/>
    </font>
    <font>
      <sz val="10"/>
      <color theme="1"/>
      <name val="Times New Roman"/>
      <family val="1"/>
    </font>
    <font>
      <b/>
      <sz val="11"/>
      <color rgb="FF000000"/>
      <name val="Calibri"/>
      <family val="2"/>
    </font>
    <font>
      <sz val="11"/>
      <color theme="1"/>
      <name val="Arial"/>
      <family val="2"/>
    </font>
    <font>
      <sz val="10"/>
      <color indexed="8"/>
      <name val="Calibri"/>
      <family val="2"/>
      <scheme val="minor"/>
    </font>
    <font>
      <b/>
      <sz val="10"/>
      <name val="Calibri"/>
      <family val="2"/>
      <scheme val="minor"/>
    </font>
    <font>
      <b/>
      <sz val="10"/>
      <color indexed="8"/>
      <name val="Calibri"/>
      <family val="2"/>
      <scheme val="minor"/>
    </font>
    <font>
      <sz val="11"/>
      <name val="Calibri"/>
      <family val="2"/>
      <scheme val="minor"/>
    </font>
    <font>
      <b/>
      <u/>
      <sz val="10"/>
      <name val="Calibri"/>
      <family val="2"/>
      <scheme val="minor"/>
    </font>
    <font>
      <b/>
      <sz val="14"/>
      <color indexed="8"/>
      <name val="Calibri"/>
      <family val="2"/>
      <scheme val="minor"/>
    </font>
    <font>
      <sz val="14"/>
      <color indexed="8"/>
      <name val="Calibri"/>
      <family val="2"/>
      <scheme val="minor"/>
    </font>
    <font>
      <b/>
      <u/>
      <sz val="11"/>
      <name val="Calibri"/>
      <family val="2"/>
      <scheme val="minor"/>
    </font>
    <font>
      <b/>
      <sz val="14"/>
      <color theme="0"/>
      <name val="Calibri"/>
      <family val="2"/>
      <scheme val="minor"/>
    </font>
    <font>
      <b/>
      <sz val="12"/>
      <color theme="0"/>
      <name val="Calibri"/>
      <family val="2"/>
      <scheme val="minor"/>
    </font>
    <font>
      <sz val="11"/>
      <color theme="0"/>
      <name val="Calibri"/>
      <family val="2"/>
      <scheme val="minor"/>
    </font>
    <font>
      <sz val="8"/>
      <name val="Calibri"/>
      <family val="2"/>
    </font>
    <font>
      <b/>
      <sz val="11"/>
      <color theme="0"/>
      <name val="Arial"/>
      <family val="2"/>
    </font>
    <font>
      <b/>
      <sz val="12"/>
      <color theme="0"/>
      <name val="Calibri"/>
      <family val="2"/>
    </font>
    <font>
      <b/>
      <sz val="14"/>
      <color theme="0"/>
      <name val="Calibri"/>
      <family val="2"/>
    </font>
    <font>
      <b/>
      <sz val="16"/>
      <color theme="0"/>
      <name val="Calibri"/>
      <family val="2"/>
    </font>
    <font>
      <b/>
      <sz val="11"/>
      <color theme="1"/>
      <name val="Calibri"/>
      <family val="2"/>
      <scheme val="minor"/>
    </font>
    <font>
      <sz val="11"/>
      <color indexed="8"/>
      <name val="Calibri"/>
      <family val="2"/>
      <scheme val="minor"/>
    </font>
    <font>
      <b/>
      <sz val="16"/>
      <color theme="0"/>
      <name val="Calibri"/>
      <family val="2"/>
      <scheme val="minor"/>
    </font>
    <font>
      <b/>
      <sz val="12"/>
      <color theme="1"/>
      <name val="Calibri"/>
      <family val="2"/>
      <scheme val="minor"/>
    </font>
    <font>
      <b/>
      <sz val="10"/>
      <color theme="1"/>
      <name val="Calibri"/>
      <family val="2"/>
      <scheme val="minor"/>
    </font>
    <font>
      <sz val="12"/>
      <color indexed="8"/>
      <name val="Calibri"/>
      <family val="2"/>
      <scheme val="minor"/>
    </font>
    <font>
      <b/>
      <sz val="11"/>
      <color rgb="FFFF0000"/>
      <name val="Calibri"/>
      <family val="2"/>
      <scheme val="minor"/>
    </font>
    <font>
      <b/>
      <sz val="16"/>
      <color theme="1"/>
      <name val="Calibri"/>
      <family val="2"/>
      <scheme val="minor"/>
    </font>
    <font>
      <sz val="16"/>
      <color indexed="8"/>
      <name val="Calibri"/>
      <family val="2"/>
      <scheme val="minor"/>
    </font>
    <font>
      <sz val="12"/>
      <name val="Calibri"/>
      <family val="2"/>
      <scheme val="minor"/>
    </font>
    <font>
      <b/>
      <sz val="22"/>
      <color theme="0"/>
      <name val="Calibri"/>
      <family val="2"/>
      <scheme val="minor"/>
    </font>
    <font>
      <b/>
      <sz val="16"/>
      <color indexed="8"/>
      <name val="Calibri"/>
      <family val="2"/>
      <scheme val="minor"/>
    </font>
    <font>
      <b/>
      <sz val="12"/>
      <color rgb="FF000000"/>
      <name val="Calibri"/>
      <family val="2"/>
      <scheme val="minor"/>
    </font>
    <font>
      <sz val="10"/>
      <name val="Calibri"/>
      <family val="2"/>
      <scheme val="minor"/>
    </font>
    <font>
      <sz val="9"/>
      <name val="Calibri"/>
      <family val="2"/>
      <scheme val="minor"/>
    </font>
    <font>
      <b/>
      <sz val="11"/>
      <color indexed="8"/>
      <name val="Calibri"/>
      <family val="2"/>
      <scheme val="minor"/>
    </font>
    <font>
      <b/>
      <sz val="11"/>
      <color theme="0"/>
      <name val="Calibri"/>
      <family val="2"/>
      <scheme val="minor"/>
    </font>
    <font>
      <b/>
      <sz val="11"/>
      <name val="Calibri"/>
      <family val="2"/>
      <scheme val="minor"/>
    </font>
    <font>
      <b/>
      <sz val="11"/>
      <color rgb="FF000000"/>
      <name val="Calibri"/>
      <family val="2"/>
      <scheme val="minor"/>
    </font>
    <font>
      <sz val="11"/>
      <color rgb="FF000000"/>
      <name val="Calibri"/>
      <family val="2"/>
      <scheme val="minor"/>
    </font>
    <font>
      <b/>
      <sz val="12"/>
      <name val="Calibri"/>
      <family val="2"/>
      <scheme val="minor"/>
    </font>
    <font>
      <sz val="14"/>
      <color indexed="8"/>
      <name val="Arial"/>
      <family val="2"/>
    </font>
    <font>
      <b/>
      <u/>
      <sz val="20"/>
      <color indexed="8"/>
      <name val="Arial"/>
      <family val="2"/>
    </font>
    <font>
      <b/>
      <u/>
      <sz val="14"/>
      <color indexed="8"/>
      <name val="Arial"/>
      <family val="2"/>
    </font>
    <font>
      <u/>
      <sz val="14"/>
      <color indexed="8"/>
      <name val="Arial"/>
      <family val="2"/>
    </font>
    <font>
      <b/>
      <u/>
      <sz val="16"/>
      <color indexed="8"/>
      <name val="Arial"/>
      <family val="2"/>
    </font>
    <font>
      <b/>
      <u/>
      <sz val="18"/>
      <color indexed="8"/>
      <name val="Arial"/>
      <family val="2"/>
    </font>
    <font>
      <b/>
      <sz val="16"/>
      <color theme="0"/>
      <name val="Arial"/>
      <family val="2"/>
    </font>
    <font>
      <b/>
      <sz val="18"/>
      <color theme="0"/>
      <name val="Arial"/>
      <family val="2"/>
    </font>
    <font>
      <b/>
      <u/>
      <sz val="16"/>
      <color rgb="FF0000FF"/>
      <name val="Arial"/>
      <family val="2"/>
    </font>
    <font>
      <b/>
      <u/>
      <sz val="16"/>
      <color theme="0"/>
      <name val="Arial"/>
      <family val="2"/>
    </font>
    <font>
      <sz val="16"/>
      <color theme="0"/>
      <name val="Arial"/>
      <family val="2"/>
    </font>
    <font>
      <u/>
      <sz val="11"/>
      <color theme="10"/>
      <name val="Arial"/>
      <family val="2"/>
    </font>
    <font>
      <u/>
      <sz val="16"/>
      <color theme="0"/>
      <name val="Arial"/>
      <family val="2"/>
    </font>
    <font>
      <b/>
      <u/>
      <sz val="18"/>
      <name val="Arial"/>
      <family val="2"/>
    </font>
    <font>
      <sz val="14"/>
      <color rgb="FFFF0000"/>
      <name val="Arial"/>
      <family val="2"/>
    </font>
    <font>
      <sz val="14"/>
      <name val="Arial"/>
      <family val="2"/>
    </font>
    <font>
      <sz val="14"/>
      <color rgb="FF0000FF"/>
      <name val="Arial"/>
      <family val="2"/>
    </font>
    <font>
      <b/>
      <sz val="14"/>
      <name val="Arial"/>
      <family val="2"/>
    </font>
    <font>
      <b/>
      <sz val="14"/>
      <color indexed="8"/>
      <name val="Arial"/>
      <family val="2"/>
    </font>
    <font>
      <b/>
      <sz val="16"/>
      <color indexed="8"/>
      <name val="Arial"/>
      <family val="2"/>
    </font>
    <font>
      <b/>
      <sz val="14"/>
      <color theme="0"/>
      <name val="Arial"/>
      <family val="2"/>
    </font>
    <font>
      <sz val="14"/>
      <color rgb="FF000000"/>
      <name val="Arial"/>
      <family val="2"/>
    </font>
    <font>
      <b/>
      <sz val="14"/>
      <color rgb="FF0000FF"/>
      <name val="Arial"/>
      <family val="2"/>
    </font>
    <font>
      <b/>
      <u/>
      <sz val="18"/>
      <color rgb="FFC00000"/>
      <name val="Arial"/>
      <family val="2"/>
    </font>
    <font>
      <sz val="10"/>
      <color indexed="8"/>
      <name val="Arial"/>
      <family val="2"/>
    </font>
  </fonts>
  <fills count="45">
    <fill>
      <patternFill patternType="none"/>
    </fill>
    <fill>
      <patternFill patternType="gray125"/>
    </fill>
    <fill>
      <patternFill patternType="solid">
        <fgColor indexed="47"/>
        <bgColor indexed="64"/>
      </patternFill>
    </fill>
    <fill>
      <patternFill patternType="solid">
        <fgColor indexed="43"/>
        <bgColor indexed="64"/>
      </patternFill>
    </fill>
    <fill>
      <patternFill patternType="solid">
        <fgColor indexed="26"/>
        <bgColor indexed="64"/>
      </patternFill>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rgb="FFF2F2F2"/>
        <bgColor indexed="64"/>
      </patternFill>
    </fill>
    <fill>
      <patternFill patternType="solid">
        <fgColor rgb="FFA5A5A5"/>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FEB9C"/>
        <bgColor indexed="64"/>
      </patternFill>
    </fill>
    <fill>
      <patternFill patternType="solid">
        <fgColor theme="0"/>
        <bgColor indexed="64"/>
      </patternFill>
    </fill>
    <fill>
      <patternFill patternType="solid">
        <fgColor theme="0" tint="-0.249977111117893"/>
        <bgColor indexed="64"/>
      </patternFill>
    </fill>
    <fill>
      <patternFill patternType="solid">
        <fgColor rgb="FFCCFFFF"/>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rgb="FF3E9F92"/>
        <bgColor indexed="64"/>
      </patternFill>
    </fill>
    <fill>
      <patternFill patternType="solid">
        <fgColor theme="0" tint="-0.14999847407452621"/>
        <bgColor indexed="64"/>
      </patternFill>
    </fill>
    <fill>
      <patternFill patternType="solid">
        <fgColor rgb="FFF1C255"/>
        <bgColor indexed="64"/>
      </patternFill>
    </fill>
    <fill>
      <patternFill patternType="solid">
        <fgColor rgb="FF00A896"/>
        <bgColor indexed="64"/>
      </patternFill>
    </fill>
    <fill>
      <patternFill patternType="solid">
        <fgColor theme="0" tint="-0.34998626667073579"/>
        <bgColor indexed="64"/>
      </patternFill>
    </fill>
  </fills>
  <borders count="170">
    <border>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bottom style="medium">
        <color indexed="64"/>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style="thin">
        <color indexed="64"/>
      </left>
      <right/>
      <top/>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right style="thin">
        <color indexed="64"/>
      </right>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right style="medium">
        <color indexed="64"/>
      </right>
      <top style="medium">
        <color indexed="64"/>
      </top>
      <bottom style="dashed">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style="thin">
        <color indexed="64"/>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medium">
        <color indexed="64"/>
      </left>
      <right/>
      <top style="dashed">
        <color indexed="64"/>
      </top>
      <bottom style="medium">
        <color indexed="64"/>
      </bottom>
      <diagonal/>
    </border>
    <border>
      <left style="thick">
        <color rgb="FF003488"/>
      </left>
      <right style="thick">
        <color rgb="FF003488"/>
      </right>
      <top style="thick">
        <color rgb="FF003488"/>
      </top>
      <bottom style="thick">
        <color rgb="FF003488"/>
      </bottom>
      <diagonal/>
    </border>
    <border>
      <left/>
      <right/>
      <top style="thick">
        <color rgb="FF003488"/>
      </top>
      <bottom/>
      <diagonal/>
    </border>
    <border>
      <left/>
      <right style="thick">
        <color rgb="FF003488"/>
      </right>
      <top style="thick">
        <color rgb="FF003488"/>
      </top>
      <bottom/>
      <diagonal/>
    </border>
    <border>
      <left style="thick">
        <color rgb="FF003488"/>
      </left>
      <right style="thin">
        <color indexed="64"/>
      </right>
      <top/>
      <bottom/>
      <diagonal/>
    </border>
    <border>
      <left/>
      <right style="thick">
        <color rgb="FF003488"/>
      </right>
      <top/>
      <bottom/>
      <diagonal/>
    </border>
    <border>
      <left style="thick">
        <color rgb="FF003488"/>
      </left>
      <right/>
      <top/>
      <bottom style="thick">
        <color rgb="FF003488"/>
      </bottom>
      <diagonal/>
    </border>
    <border>
      <left/>
      <right/>
      <top/>
      <bottom style="thick">
        <color rgb="FF003488"/>
      </bottom>
      <diagonal/>
    </border>
    <border>
      <left/>
      <right style="thick">
        <color rgb="FF003488"/>
      </right>
      <top/>
      <bottom style="thick">
        <color rgb="FF003488"/>
      </bottom>
      <diagonal/>
    </border>
    <border>
      <left style="thin">
        <color indexed="64"/>
      </left>
      <right style="thick">
        <color rgb="FF003488"/>
      </right>
      <top/>
      <bottom/>
      <diagonal/>
    </border>
    <border>
      <left style="thick">
        <color rgb="FF003488"/>
      </left>
      <right/>
      <top/>
      <bottom/>
      <diagonal/>
    </border>
    <border>
      <left style="thick">
        <color rgb="FF003488"/>
      </left>
      <right/>
      <top style="thick">
        <color rgb="FF003488"/>
      </top>
      <bottom style="thin">
        <color indexed="64"/>
      </bottom>
      <diagonal/>
    </border>
    <border>
      <left/>
      <right/>
      <top style="thick">
        <color rgb="FF003488"/>
      </top>
      <bottom style="thin">
        <color indexed="64"/>
      </bottom>
      <diagonal/>
    </border>
    <border>
      <left/>
      <right style="thick">
        <color rgb="FF003488"/>
      </right>
      <top style="thick">
        <color rgb="FF003488"/>
      </top>
      <bottom style="thin">
        <color indexed="64"/>
      </bottom>
      <diagonal/>
    </border>
    <border>
      <left style="thick">
        <color rgb="FF003488"/>
      </left>
      <right/>
      <top style="thick">
        <color rgb="FF003488"/>
      </top>
      <bottom/>
      <diagonal/>
    </border>
    <border>
      <left style="thick">
        <color rgb="FF003488"/>
      </left>
      <right style="thin">
        <color rgb="FF003488"/>
      </right>
      <top style="thick">
        <color rgb="FF003488"/>
      </top>
      <bottom style="thin">
        <color rgb="FF003488"/>
      </bottom>
      <diagonal/>
    </border>
    <border>
      <left style="thin">
        <color rgb="FF003488"/>
      </left>
      <right style="thin">
        <color rgb="FF003488"/>
      </right>
      <top style="thick">
        <color rgb="FF003488"/>
      </top>
      <bottom style="thin">
        <color rgb="FF003488"/>
      </bottom>
      <diagonal/>
    </border>
    <border>
      <left style="thin">
        <color rgb="FF003488"/>
      </left>
      <right style="thick">
        <color rgb="FF003488"/>
      </right>
      <top style="thick">
        <color rgb="FF003488"/>
      </top>
      <bottom style="thin">
        <color rgb="FF003488"/>
      </bottom>
      <diagonal/>
    </border>
    <border>
      <left style="thick">
        <color rgb="FF003488"/>
      </left>
      <right style="thin">
        <color rgb="FF003488"/>
      </right>
      <top style="thin">
        <color rgb="FF003488"/>
      </top>
      <bottom style="thin">
        <color rgb="FF003488"/>
      </bottom>
      <diagonal/>
    </border>
    <border>
      <left style="thin">
        <color rgb="FF003488"/>
      </left>
      <right style="thin">
        <color rgb="FF003488"/>
      </right>
      <top style="thin">
        <color rgb="FF003488"/>
      </top>
      <bottom style="thin">
        <color rgb="FF003488"/>
      </bottom>
      <diagonal/>
    </border>
    <border>
      <left style="thin">
        <color rgb="FF003488"/>
      </left>
      <right style="thick">
        <color rgb="FF003488"/>
      </right>
      <top style="thin">
        <color rgb="FF003488"/>
      </top>
      <bottom style="thin">
        <color rgb="FF003488"/>
      </bottom>
      <diagonal/>
    </border>
    <border>
      <left style="thick">
        <color rgb="FF003488"/>
      </left>
      <right style="thin">
        <color rgb="FF003488"/>
      </right>
      <top style="thin">
        <color rgb="FF003488"/>
      </top>
      <bottom style="thick">
        <color rgb="FF003488"/>
      </bottom>
      <diagonal/>
    </border>
    <border>
      <left style="thin">
        <color rgb="FF003488"/>
      </left>
      <right style="thin">
        <color rgb="FF003488"/>
      </right>
      <top style="thin">
        <color rgb="FF003488"/>
      </top>
      <bottom style="thick">
        <color rgb="FF003488"/>
      </bottom>
      <diagonal/>
    </border>
    <border>
      <left style="thin">
        <color rgb="FF003488"/>
      </left>
      <right style="thick">
        <color rgb="FF003488"/>
      </right>
      <top style="thin">
        <color rgb="FF003488"/>
      </top>
      <bottom style="thick">
        <color rgb="FF003488"/>
      </bottom>
      <diagonal/>
    </border>
    <border>
      <left style="thin">
        <color rgb="FF003488"/>
      </left>
      <right/>
      <top style="thick">
        <color rgb="FF003488"/>
      </top>
      <bottom style="thin">
        <color rgb="FF003488"/>
      </bottom>
      <diagonal/>
    </border>
    <border>
      <left style="thin">
        <color rgb="FF003488"/>
      </left>
      <right/>
      <top style="thin">
        <color rgb="FF003488"/>
      </top>
      <bottom style="thin">
        <color rgb="FF003488"/>
      </bottom>
      <diagonal/>
    </border>
    <border>
      <left style="thin">
        <color rgb="FF003488"/>
      </left>
      <right/>
      <top style="thin">
        <color rgb="FF003488"/>
      </top>
      <bottom style="thick">
        <color rgb="FF003488"/>
      </bottom>
      <diagonal/>
    </border>
    <border>
      <left/>
      <right style="thin">
        <color rgb="FF003488"/>
      </right>
      <top style="thick">
        <color rgb="FF003488"/>
      </top>
      <bottom style="thin">
        <color rgb="FF003488"/>
      </bottom>
      <diagonal/>
    </border>
    <border>
      <left/>
      <right style="thin">
        <color rgb="FF003488"/>
      </right>
      <top style="thin">
        <color rgb="FF003488"/>
      </top>
      <bottom style="thin">
        <color rgb="FF003488"/>
      </bottom>
      <diagonal/>
    </border>
    <border>
      <left/>
      <right style="thin">
        <color rgb="FF003488"/>
      </right>
      <top style="thin">
        <color rgb="FF003488"/>
      </top>
      <bottom style="thick">
        <color rgb="FF003488"/>
      </bottom>
      <diagonal/>
    </border>
    <border>
      <left/>
      <right style="thick">
        <color rgb="FF003488"/>
      </right>
      <top style="thick">
        <color rgb="FF003488"/>
      </top>
      <bottom style="thin">
        <color rgb="FF003488"/>
      </bottom>
      <diagonal/>
    </border>
    <border>
      <left/>
      <right style="thick">
        <color rgb="FF003488"/>
      </right>
      <top style="thin">
        <color rgb="FF003488"/>
      </top>
      <bottom style="thin">
        <color rgb="FF003488"/>
      </bottom>
      <diagonal/>
    </border>
    <border>
      <left/>
      <right style="thick">
        <color rgb="FF003488"/>
      </right>
      <top style="thin">
        <color rgb="FF003488"/>
      </top>
      <bottom style="thick">
        <color rgb="FF003488"/>
      </bottom>
      <diagonal/>
    </border>
    <border>
      <left style="thick">
        <color rgb="FF003488"/>
      </left>
      <right style="thick">
        <color rgb="FF003488"/>
      </right>
      <top style="thick">
        <color rgb="FF003488"/>
      </top>
      <bottom style="thin">
        <color rgb="FF003488"/>
      </bottom>
      <diagonal/>
    </border>
    <border>
      <left style="thick">
        <color rgb="FF003488"/>
      </left>
      <right style="thick">
        <color rgb="FF003488"/>
      </right>
      <top style="thin">
        <color rgb="FF003488"/>
      </top>
      <bottom style="thin">
        <color rgb="FF003488"/>
      </bottom>
      <diagonal/>
    </border>
    <border>
      <left style="thick">
        <color rgb="FF003488"/>
      </left>
      <right style="thick">
        <color rgb="FF003488"/>
      </right>
      <top style="thin">
        <color rgb="FF003488"/>
      </top>
      <bottom style="thick">
        <color rgb="FF003488"/>
      </bottom>
      <diagonal/>
    </border>
    <border>
      <left style="thick">
        <color rgb="FF003488"/>
      </left>
      <right style="thick">
        <color rgb="FF003488"/>
      </right>
      <top/>
      <bottom style="thin">
        <color rgb="FF003488"/>
      </bottom>
      <diagonal/>
    </border>
    <border>
      <left/>
      <right style="thick">
        <color rgb="FF003488"/>
      </right>
      <top style="thick">
        <color rgb="FF003488"/>
      </top>
      <bottom style="thick">
        <color rgb="FF003488"/>
      </bottom>
      <diagonal/>
    </border>
    <border>
      <left style="thick">
        <color rgb="FF003488"/>
      </left>
      <right style="thin">
        <color rgb="FF003488"/>
      </right>
      <top/>
      <bottom style="thick">
        <color rgb="FF003488"/>
      </bottom>
      <diagonal/>
    </border>
    <border>
      <left style="thin">
        <color rgb="FF003488"/>
      </left>
      <right style="thin">
        <color rgb="FF003488"/>
      </right>
      <top/>
      <bottom style="thick">
        <color rgb="FF003488"/>
      </bottom>
      <diagonal/>
    </border>
    <border>
      <left style="thin">
        <color rgb="FF003488"/>
      </left>
      <right style="thick">
        <color rgb="FF003488"/>
      </right>
      <top/>
      <bottom style="thick">
        <color rgb="FF003488"/>
      </bottom>
      <diagonal/>
    </border>
    <border>
      <left style="thin">
        <color rgb="FF003488"/>
      </left>
      <right style="thin">
        <color rgb="FF003488"/>
      </right>
      <top style="thick">
        <color rgb="FF003488"/>
      </top>
      <bottom style="thick">
        <color rgb="FF003488"/>
      </bottom>
      <diagonal/>
    </border>
    <border>
      <left style="thin">
        <color rgb="FF003488"/>
      </left>
      <right style="thick">
        <color rgb="FF003488"/>
      </right>
      <top style="thick">
        <color rgb="FF003488"/>
      </top>
      <bottom style="thick">
        <color rgb="FF003488"/>
      </bottom>
      <diagonal/>
    </border>
    <border>
      <left/>
      <right style="thin">
        <color rgb="FF003488"/>
      </right>
      <top/>
      <bottom style="thick">
        <color rgb="FF003488"/>
      </bottom>
      <diagonal/>
    </border>
    <border>
      <left/>
      <right style="thin">
        <color rgb="FF003488"/>
      </right>
      <top style="thick">
        <color rgb="FF003488"/>
      </top>
      <bottom style="thick">
        <color rgb="FF003488"/>
      </bottom>
      <diagonal/>
    </border>
    <border>
      <left style="thick">
        <color rgb="FF003488"/>
      </left>
      <right style="thick">
        <color rgb="FF003488"/>
      </right>
      <top/>
      <bottom style="thick">
        <color rgb="FF003488"/>
      </bottom>
      <diagonal/>
    </border>
    <border>
      <left style="thin">
        <color rgb="FF003488"/>
      </left>
      <right style="thin">
        <color rgb="FF003488"/>
      </right>
      <top/>
      <bottom style="thin">
        <color rgb="FF003488"/>
      </bottom>
      <diagonal/>
    </border>
    <border>
      <left style="thin">
        <color rgb="FF003488"/>
      </left>
      <right style="thick">
        <color rgb="FF003488"/>
      </right>
      <top/>
      <bottom style="thin">
        <color rgb="FF003488"/>
      </bottom>
      <diagonal/>
    </border>
    <border>
      <left style="thick">
        <color rgb="FF003488"/>
      </left>
      <right/>
      <top style="thick">
        <color rgb="FF003488"/>
      </top>
      <bottom style="thin">
        <color rgb="FF003488"/>
      </bottom>
      <diagonal/>
    </border>
    <border>
      <left/>
      <right/>
      <top style="thick">
        <color rgb="FF003488"/>
      </top>
      <bottom style="thin">
        <color rgb="FF003488"/>
      </bottom>
      <diagonal/>
    </border>
    <border>
      <left style="thick">
        <color rgb="FF003488"/>
      </left>
      <right/>
      <top style="thin">
        <color rgb="FF003488"/>
      </top>
      <bottom style="thick">
        <color rgb="FF003488"/>
      </bottom>
      <diagonal/>
    </border>
    <border>
      <left/>
      <right/>
      <top style="thin">
        <color rgb="FF003488"/>
      </top>
      <bottom style="thick">
        <color rgb="FF003488"/>
      </bottom>
      <diagonal/>
    </border>
    <border>
      <left style="thick">
        <color rgb="FF003488"/>
      </left>
      <right/>
      <top style="thin">
        <color rgb="FF003488"/>
      </top>
      <bottom style="thin">
        <color rgb="FF003488"/>
      </bottom>
      <diagonal/>
    </border>
    <border>
      <left/>
      <right/>
      <top style="thin">
        <color rgb="FF003488"/>
      </top>
      <bottom style="thin">
        <color rgb="FF003488"/>
      </bottom>
      <diagonal/>
    </border>
    <border>
      <left style="thin">
        <color rgb="FF003488"/>
      </left>
      <right/>
      <top style="thick">
        <color rgb="FF003488"/>
      </top>
      <bottom/>
      <diagonal/>
    </border>
    <border>
      <left/>
      <right style="thin">
        <color rgb="FF003488"/>
      </right>
      <top style="thick">
        <color rgb="FF003488"/>
      </top>
      <bottom/>
      <diagonal/>
    </border>
    <border>
      <left style="thin">
        <color rgb="FF003488"/>
      </left>
      <right/>
      <top/>
      <bottom style="thick">
        <color rgb="FF003488"/>
      </bottom>
      <diagonal/>
    </border>
    <border>
      <left style="thick">
        <color rgb="FF003488"/>
      </left>
      <right style="thin">
        <color rgb="FF003488"/>
      </right>
      <top style="thick">
        <color rgb="FF003488"/>
      </top>
      <bottom/>
      <diagonal/>
    </border>
    <border>
      <left style="thin">
        <color rgb="FF003488"/>
      </left>
      <right style="thin">
        <color rgb="FF003488"/>
      </right>
      <top style="thick">
        <color rgb="FF003488"/>
      </top>
      <bottom/>
      <diagonal/>
    </border>
    <border>
      <left/>
      <right style="thick">
        <color rgb="FF003488"/>
      </right>
      <top style="thick">
        <color rgb="FF003488"/>
      </top>
      <bottom style="dashed">
        <color rgb="FF003488"/>
      </bottom>
      <diagonal/>
    </border>
    <border>
      <left/>
      <right/>
      <top style="thick">
        <color rgb="FF003488"/>
      </top>
      <bottom style="dashed">
        <color rgb="FF003488"/>
      </bottom>
      <diagonal/>
    </border>
    <border>
      <left style="thick">
        <color rgb="FF003488"/>
      </left>
      <right style="thin">
        <color rgb="FF003488"/>
      </right>
      <top/>
      <bottom style="thin">
        <color rgb="FF003488"/>
      </bottom>
      <diagonal/>
    </border>
    <border>
      <left style="thick">
        <color rgb="FF003488"/>
      </left>
      <right/>
      <top style="thick">
        <color rgb="FF003488"/>
      </top>
      <bottom style="thick">
        <color rgb="FF003488"/>
      </bottom>
      <diagonal/>
    </border>
    <border>
      <left/>
      <right/>
      <top style="thick">
        <color rgb="FF003488"/>
      </top>
      <bottom style="thick">
        <color rgb="FF003488"/>
      </bottom>
      <diagonal/>
    </border>
    <border>
      <left style="thin">
        <color rgb="FF003488"/>
      </left>
      <right/>
      <top/>
      <bottom style="thin">
        <color rgb="FF003488"/>
      </bottom>
      <diagonal/>
    </border>
    <border>
      <left style="thin">
        <color rgb="FF003488"/>
      </left>
      <right style="thin">
        <color rgb="FF003488"/>
      </right>
      <top style="thin">
        <color rgb="FF003488"/>
      </top>
      <bottom/>
      <diagonal/>
    </border>
    <border>
      <left style="thick">
        <color rgb="FF003488"/>
      </left>
      <right style="thin">
        <color rgb="FF003488"/>
      </right>
      <top/>
      <bottom/>
      <diagonal/>
    </border>
    <border>
      <left style="thin">
        <color rgb="FF003488"/>
      </left>
      <right style="thin">
        <color rgb="FF003488"/>
      </right>
      <top/>
      <bottom/>
      <diagonal/>
    </border>
    <border>
      <left style="thin">
        <color rgb="FF003488"/>
      </left>
      <right style="thick">
        <color rgb="FF003488"/>
      </right>
      <top/>
      <bottom/>
      <diagonal/>
    </border>
    <border>
      <left style="thick">
        <color rgb="FF003488"/>
      </left>
      <right style="thin">
        <color rgb="FF003488"/>
      </right>
      <top style="thin">
        <color rgb="FF003488"/>
      </top>
      <bottom/>
      <diagonal/>
    </border>
    <border>
      <left style="thin">
        <color rgb="FF003488"/>
      </left>
      <right style="thick">
        <color rgb="FF003488"/>
      </right>
      <top style="thick">
        <color rgb="FF003488"/>
      </top>
      <bottom/>
      <diagonal/>
    </border>
    <border>
      <left style="thin">
        <color rgb="FF003488"/>
      </left>
      <right style="thick">
        <color rgb="FF003488"/>
      </right>
      <top style="thin">
        <color rgb="FF003488"/>
      </top>
      <bottom/>
      <diagonal/>
    </border>
    <border>
      <left style="medium">
        <color indexed="64"/>
      </left>
      <right style="thin">
        <color rgb="FF003488"/>
      </right>
      <top style="thin">
        <color rgb="FF003488"/>
      </top>
      <bottom style="thin">
        <color rgb="FF003488"/>
      </bottom>
      <diagonal/>
    </border>
    <border>
      <left/>
      <right style="thin">
        <color rgb="FF003488"/>
      </right>
      <top style="thin">
        <color rgb="FF003488"/>
      </top>
      <bottom/>
      <diagonal/>
    </border>
    <border>
      <left style="thin">
        <color rgb="FF003488"/>
      </left>
      <right/>
      <top style="thin">
        <color rgb="FF003488"/>
      </top>
      <bottom/>
      <diagonal/>
    </border>
    <border>
      <left style="thick">
        <color rgb="FF003488"/>
      </left>
      <right style="thin">
        <color rgb="FF003488"/>
      </right>
      <top style="hair">
        <color rgb="FF003488"/>
      </top>
      <bottom style="hair">
        <color rgb="FF003488"/>
      </bottom>
      <diagonal/>
    </border>
    <border>
      <left style="thin">
        <color rgb="FF003488"/>
      </left>
      <right style="thick">
        <color rgb="FF003488"/>
      </right>
      <top style="hair">
        <color rgb="FF003488"/>
      </top>
      <bottom style="hair">
        <color rgb="FF003488"/>
      </bottom>
      <diagonal/>
    </border>
    <border>
      <left style="thin">
        <color rgb="FF003488"/>
      </left>
      <right style="thin">
        <color rgb="FF003488"/>
      </right>
      <top style="hair">
        <color rgb="FF003488"/>
      </top>
      <bottom style="hair">
        <color rgb="FF003488"/>
      </bottom>
      <diagonal/>
    </border>
    <border>
      <left style="thin">
        <color rgb="FF003488"/>
      </left>
      <right/>
      <top style="hair">
        <color rgb="FF003488"/>
      </top>
      <bottom style="hair">
        <color rgb="FF003488"/>
      </bottom>
      <diagonal/>
    </border>
    <border>
      <left style="thick">
        <color rgb="FF003488"/>
      </left>
      <right style="thin">
        <color rgb="FF003488"/>
      </right>
      <top style="thin">
        <color rgb="FF003488"/>
      </top>
      <bottom style="hair">
        <color rgb="FF003488"/>
      </bottom>
      <diagonal/>
    </border>
    <border>
      <left style="thin">
        <color rgb="FF003488"/>
      </left>
      <right style="thick">
        <color rgb="FF003488"/>
      </right>
      <top style="thin">
        <color rgb="FF003488"/>
      </top>
      <bottom style="hair">
        <color rgb="FF003488"/>
      </bottom>
      <diagonal/>
    </border>
    <border>
      <left style="thin">
        <color rgb="FF003488"/>
      </left>
      <right style="thin">
        <color rgb="FF003488"/>
      </right>
      <top style="thin">
        <color rgb="FF003488"/>
      </top>
      <bottom style="hair">
        <color rgb="FF003488"/>
      </bottom>
      <diagonal/>
    </border>
    <border>
      <left style="thin">
        <color rgb="FF003488"/>
      </left>
      <right/>
      <top style="thin">
        <color rgb="FF003488"/>
      </top>
      <bottom style="hair">
        <color rgb="FF003488"/>
      </bottom>
      <diagonal/>
    </border>
    <border>
      <left/>
      <right style="thin">
        <color rgb="FF003488"/>
      </right>
      <top/>
      <bottom/>
      <diagonal/>
    </border>
    <border>
      <left style="thin">
        <color rgb="FF003488"/>
      </left>
      <right/>
      <top/>
      <bottom/>
      <diagonal/>
    </border>
    <border>
      <left/>
      <right style="thin">
        <color rgb="FF003488"/>
      </right>
      <top style="hair">
        <color rgb="FF003488"/>
      </top>
      <bottom style="hair">
        <color rgb="FF003488"/>
      </bottom>
      <diagonal/>
    </border>
    <border>
      <left/>
      <right style="thin">
        <color rgb="FF003488"/>
      </right>
      <top style="thin">
        <color rgb="FF003488"/>
      </top>
      <bottom style="hair">
        <color rgb="FF003488"/>
      </bottom>
      <diagonal/>
    </border>
    <border>
      <left style="thick">
        <color rgb="FF003488"/>
      </left>
      <right style="thin">
        <color rgb="FF003488"/>
      </right>
      <top style="hair">
        <color rgb="FF003488"/>
      </top>
      <bottom style="thin">
        <color rgb="FF003488"/>
      </bottom>
      <diagonal/>
    </border>
    <border>
      <left style="thin">
        <color rgb="FF003488"/>
      </left>
      <right style="thin">
        <color rgb="FF003488"/>
      </right>
      <top style="hair">
        <color rgb="FF003488"/>
      </top>
      <bottom style="thin">
        <color rgb="FF003488"/>
      </bottom>
      <diagonal/>
    </border>
    <border>
      <left style="thin">
        <color rgb="FF003488"/>
      </left>
      <right style="thick">
        <color rgb="FF003488"/>
      </right>
      <top style="hair">
        <color rgb="FF003488"/>
      </top>
      <bottom style="thin">
        <color rgb="FF003488"/>
      </bottom>
      <diagonal/>
    </border>
    <border>
      <left style="medium">
        <color rgb="FF003488"/>
      </left>
      <right style="medium">
        <color rgb="FF003488"/>
      </right>
      <top style="medium">
        <color rgb="FF003488"/>
      </top>
      <bottom/>
      <diagonal/>
    </border>
    <border>
      <left style="medium">
        <color rgb="FF003488"/>
      </left>
      <right style="medium">
        <color rgb="FF003488"/>
      </right>
      <top/>
      <bottom/>
      <diagonal/>
    </border>
    <border>
      <left style="medium">
        <color rgb="FF003488"/>
      </left>
      <right style="medium">
        <color rgb="FF003488"/>
      </right>
      <top style="medium">
        <color rgb="FF003488"/>
      </top>
      <bottom style="thin">
        <color rgb="FF003488"/>
      </bottom>
      <diagonal/>
    </border>
    <border>
      <left style="medium">
        <color rgb="FF003488"/>
      </left>
      <right style="medium">
        <color rgb="FF003488"/>
      </right>
      <top style="thin">
        <color rgb="FF003488"/>
      </top>
      <bottom style="thin">
        <color rgb="FF003488"/>
      </bottom>
      <diagonal/>
    </border>
    <border>
      <left style="medium">
        <color rgb="FF003488"/>
      </left>
      <right style="medium">
        <color rgb="FF003488"/>
      </right>
      <top style="thin">
        <color rgb="FF003488"/>
      </top>
      <bottom style="hair">
        <color rgb="FF003488"/>
      </bottom>
      <diagonal/>
    </border>
    <border>
      <left style="medium">
        <color rgb="FF003488"/>
      </left>
      <right style="medium">
        <color rgb="FF003488"/>
      </right>
      <top style="hair">
        <color rgb="FF003488"/>
      </top>
      <bottom style="hair">
        <color rgb="FF003488"/>
      </bottom>
      <diagonal/>
    </border>
    <border>
      <left style="medium">
        <color rgb="FF003488"/>
      </left>
      <right style="medium">
        <color rgb="FF003488"/>
      </right>
      <top style="hair">
        <color rgb="FF003488"/>
      </top>
      <bottom style="thin">
        <color rgb="FF003488"/>
      </bottom>
      <diagonal/>
    </border>
    <border>
      <left style="thick">
        <color rgb="FF003488"/>
      </left>
      <right style="thin">
        <color rgb="FF003488"/>
      </right>
      <top style="thin">
        <color rgb="FF003488"/>
      </top>
      <bottom style="medium">
        <color rgb="FF003488"/>
      </bottom>
      <diagonal/>
    </border>
    <border>
      <left style="thin">
        <color rgb="FF003488"/>
      </left>
      <right style="thin">
        <color rgb="FF003488"/>
      </right>
      <top style="thin">
        <color rgb="FF003488"/>
      </top>
      <bottom style="medium">
        <color rgb="FF003488"/>
      </bottom>
      <diagonal/>
    </border>
    <border>
      <left style="thin">
        <color rgb="FF003488"/>
      </left>
      <right/>
      <top style="thin">
        <color rgb="FF003488"/>
      </top>
      <bottom style="medium">
        <color rgb="FF003488"/>
      </bottom>
      <diagonal/>
    </border>
    <border>
      <left style="thin">
        <color rgb="FF003488"/>
      </left>
      <right style="thick">
        <color rgb="FF003488"/>
      </right>
      <top style="thin">
        <color rgb="FF003488"/>
      </top>
      <bottom style="medium">
        <color rgb="FF003488"/>
      </bottom>
      <diagonal/>
    </border>
    <border>
      <left/>
      <right style="thin">
        <color rgb="FF003488"/>
      </right>
      <top/>
      <bottom style="thin">
        <color rgb="FF003488"/>
      </bottom>
      <diagonal/>
    </border>
    <border>
      <left/>
      <right style="thin">
        <color rgb="FF003488"/>
      </right>
      <top/>
      <bottom style="medium">
        <color rgb="FF003488"/>
      </bottom>
      <diagonal/>
    </border>
    <border>
      <left style="thin">
        <color rgb="FF003488"/>
      </left>
      <right style="thin">
        <color rgb="FF003488"/>
      </right>
      <top/>
      <bottom style="medium">
        <color rgb="FF003488"/>
      </bottom>
      <diagonal/>
    </border>
    <border>
      <left style="thin">
        <color rgb="FF003488"/>
      </left>
      <right/>
      <top/>
      <bottom style="medium">
        <color rgb="FF003488"/>
      </bottom>
      <diagonal/>
    </border>
    <border>
      <left style="thick">
        <color rgb="FF003488"/>
      </left>
      <right/>
      <top/>
      <bottom style="medium">
        <color rgb="FF003488"/>
      </bottom>
      <diagonal/>
    </border>
    <border>
      <left style="thin">
        <color indexed="64"/>
      </left>
      <right style="thick">
        <color rgb="FF003488"/>
      </right>
      <top/>
      <bottom style="medium">
        <color rgb="FF003488"/>
      </bottom>
      <diagonal/>
    </border>
    <border>
      <left style="medium">
        <color rgb="FF003488"/>
      </left>
      <right style="medium">
        <color rgb="FF003488"/>
      </right>
      <top/>
      <bottom style="medium">
        <color rgb="FF003488"/>
      </bottom>
      <diagonal/>
    </border>
    <border>
      <left style="thick">
        <color rgb="FF003488"/>
      </left>
      <right/>
      <top style="medium">
        <color rgb="FF003488"/>
      </top>
      <bottom style="thick">
        <color rgb="FF003488"/>
      </bottom>
      <diagonal/>
    </border>
    <border>
      <left/>
      <right/>
      <top style="medium">
        <color rgb="FF003488"/>
      </top>
      <bottom style="thick">
        <color rgb="FF003488"/>
      </bottom>
      <diagonal/>
    </border>
    <border>
      <left/>
      <right style="thick">
        <color rgb="FF003488"/>
      </right>
      <top style="medium">
        <color rgb="FF003488"/>
      </top>
      <bottom style="thick">
        <color rgb="FF003488"/>
      </bottom>
      <diagonal/>
    </border>
    <border>
      <left/>
      <right style="thin">
        <color indexed="64"/>
      </right>
      <top style="medium">
        <color rgb="FF003488"/>
      </top>
      <bottom style="thick">
        <color rgb="FF003488"/>
      </bottom>
      <diagonal/>
    </border>
    <border>
      <left style="thin">
        <color indexed="64"/>
      </left>
      <right/>
      <top style="medium">
        <color rgb="FF003488"/>
      </top>
      <bottom style="thick">
        <color rgb="FF003488"/>
      </bottom>
      <diagonal/>
    </border>
    <border>
      <left style="medium">
        <color rgb="FF003488"/>
      </left>
      <right style="thin">
        <color rgb="FF003488"/>
      </right>
      <top style="medium">
        <color rgb="FF003488"/>
      </top>
      <bottom style="thin">
        <color rgb="FF003488"/>
      </bottom>
      <diagonal/>
    </border>
    <border>
      <left style="thin">
        <color rgb="FF003488"/>
      </left>
      <right style="medium">
        <color rgb="FF003488"/>
      </right>
      <top style="medium">
        <color rgb="FF003488"/>
      </top>
      <bottom style="thin">
        <color rgb="FF003488"/>
      </bottom>
      <diagonal/>
    </border>
    <border>
      <left style="medium">
        <color rgb="FF003488"/>
      </left>
      <right style="thin">
        <color rgb="FF003488"/>
      </right>
      <top style="thin">
        <color rgb="FF003488"/>
      </top>
      <bottom style="thin">
        <color rgb="FF003488"/>
      </bottom>
      <diagonal/>
    </border>
    <border>
      <left style="thin">
        <color rgb="FF003488"/>
      </left>
      <right style="medium">
        <color rgb="FF003488"/>
      </right>
      <top style="thin">
        <color rgb="FF003488"/>
      </top>
      <bottom style="thin">
        <color rgb="FF003488"/>
      </bottom>
      <diagonal/>
    </border>
    <border>
      <left style="medium">
        <color rgb="FF003488"/>
      </left>
      <right style="thin">
        <color rgb="FF003488"/>
      </right>
      <top style="thin">
        <color rgb="FF003488"/>
      </top>
      <bottom style="medium">
        <color rgb="FF003488"/>
      </bottom>
      <diagonal/>
    </border>
    <border>
      <left style="thin">
        <color rgb="FF003488"/>
      </left>
      <right style="medium">
        <color rgb="FF003488"/>
      </right>
      <top style="thin">
        <color rgb="FF003488"/>
      </top>
      <bottom style="medium">
        <color rgb="FF003488"/>
      </bottom>
      <diagonal/>
    </border>
    <border>
      <left style="thick">
        <color rgb="FF003488"/>
      </left>
      <right style="thin">
        <color rgb="FF003488"/>
      </right>
      <top style="hair">
        <color rgb="FF003488"/>
      </top>
      <bottom style="medium">
        <color rgb="FF003488"/>
      </bottom>
      <diagonal/>
    </border>
    <border>
      <left style="thin">
        <color rgb="FF003488"/>
      </left>
      <right style="thin">
        <color rgb="FF003488"/>
      </right>
      <top style="hair">
        <color rgb="FF003488"/>
      </top>
      <bottom style="medium">
        <color rgb="FF003488"/>
      </bottom>
      <diagonal/>
    </border>
    <border>
      <left style="thin">
        <color rgb="FF003488"/>
      </left>
      <right/>
      <top style="hair">
        <color rgb="FF003488"/>
      </top>
      <bottom style="medium">
        <color rgb="FF003488"/>
      </bottom>
      <diagonal/>
    </border>
    <border>
      <left style="thin">
        <color rgb="FF003488"/>
      </left>
      <right style="thick">
        <color rgb="FF003488"/>
      </right>
      <top style="hair">
        <color rgb="FF003488"/>
      </top>
      <bottom style="medium">
        <color rgb="FF003488"/>
      </bottom>
      <diagonal/>
    </border>
    <border>
      <left/>
      <right style="thin">
        <color rgb="FF003488"/>
      </right>
      <top style="hair">
        <color rgb="FF003488"/>
      </top>
      <bottom style="medium">
        <color rgb="FF003488"/>
      </bottom>
      <diagonal/>
    </border>
    <border>
      <left style="medium">
        <color rgb="FF003488"/>
      </left>
      <right style="medium">
        <color rgb="FF003488"/>
      </right>
      <top style="hair">
        <color rgb="FF003488"/>
      </top>
      <bottom style="medium">
        <color rgb="FF003488"/>
      </bottom>
      <diagonal/>
    </border>
  </borders>
  <cellStyleXfs count="52">
    <xf numFmtId="0" fontId="0" fillId="0" borderId="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14" fillId="23" borderId="37" applyNumberFormat="0" applyAlignment="0" applyProtection="0"/>
    <xf numFmtId="0" fontId="10" fillId="24" borderId="38" applyNumberFormat="0" applyAlignment="0" applyProtection="0"/>
    <xf numFmtId="0" fontId="15" fillId="0" borderId="39" applyNumberFormat="0" applyFill="0" applyAlignment="0" applyProtection="0"/>
    <xf numFmtId="0" fontId="16" fillId="0" borderId="0" applyNumberFormat="0" applyFill="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17" fillId="2" borderId="37" applyNumberFormat="0" applyAlignment="0" applyProtection="0"/>
    <xf numFmtId="0" fontId="18" fillId="0" borderId="0" applyNumberFormat="0" applyFill="0" applyBorder="0" applyAlignment="0" applyProtection="0"/>
    <xf numFmtId="0" fontId="19" fillId="31" borderId="0" applyNumberFormat="0" applyBorder="0" applyAlignment="0" applyProtection="0"/>
    <xf numFmtId="165" fontId="4" fillId="0" borderId="0" applyFont="0" applyFill="0" applyBorder="0" applyAlignment="0" applyProtection="0"/>
    <xf numFmtId="0" fontId="20" fillId="32" borderId="0" applyNumberFormat="0" applyBorder="0" applyAlignment="0" applyProtection="0"/>
    <xf numFmtId="0" fontId="5" fillId="0" borderId="0"/>
    <xf numFmtId="0" fontId="5" fillId="0" borderId="0"/>
    <xf numFmtId="0" fontId="5" fillId="0" borderId="0"/>
    <xf numFmtId="0" fontId="4" fillId="4" borderId="40" applyNumberFormat="0" applyFont="0" applyAlignment="0" applyProtection="0"/>
    <xf numFmtId="9" fontId="4" fillId="0" borderId="0" applyFont="0" applyFill="0" applyBorder="0" applyAlignment="0" applyProtection="0"/>
    <xf numFmtId="0" fontId="21" fillId="23" borderId="41" applyNumberFormat="0" applyAlignment="0" applyProtection="0"/>
    <xf numFmtId="0" fontId="8"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42" applyNumberFormat="0" applyFill="0" applyAlignment="0" applyProtection="0"/>
    <xf numFmtId="0" fontId="16" fillId="0" borderId="43" applyNumberFormat="0" applyFill="0" applyAlignment="0" applyProtection="0"/>
    <xf numFmtId="0" fontId="7" fillId="0" borderId="44" applyNumberFormat="0" applyFill="0" applyAlignment="0" applyProtection="0"/>
    <xf numFmtId="165" fontId="4" fillId="0" borderId="0" applyFont="0" applyFill="0" applyBorder="0" applyAlignment="0" applyProtection="0"/>
    <xf numFmtId="164" fontId="5" fillId="0" borderId="0" applyFont="0" applyFill="0" applyBorder="0" applyAlignment="0" applyProtection="0"/>
    <xf numFmtId="0" fontId="1" fillId="0" borderId="0"/>
    <xf numFmtId="43" fontId="1" fillId="0" borderId="0" applyFont="0" applyFill="0" applyBorder="0" applyAlignment="0" applyProtection="0"/>
    <xf numFmtId="0" fontId="90" fillId="0" borderId="0">
      <alignment vertical="top"/>
    </xf>
    <xf numFmtId="9" fontId="1" fillId="0" borderId="0" applyFont="0" applyFill="0" applyBorder="0" applyAlignment="0" applyProtection="0"/>
  </cellStyleXfs>
  <cellXfs count="713">
    <xf numFmtId="0" fontId="0" fillId="0" borderId="0" xfId="0"/>
    <xf numFmtId="0" fontId="0" fillId="33" borderId="0" xfId="0" applyFill="1"/>
    <xf numFmtId="0" fontId="26" fillId="33" borderId="0" xfId="0" applyFont="1" applyFill="1"/>
    <xf numFmtId="0" fontId="29" fillId="0" borderId="0" xfId="0" applyFont="1"/>
    <xf numFmtId="0" fontId="30" fillId="3" borderId="4" xfId="36" applyFont="1" applyFill="1" applyBorder="1" applyAlignment="1" applyProtection="1">
      <alignment vertical="center" wrapText="1"/>
      <protection locked="0"/>
    </xf>
    <xf numFmtId="0" fontId="30" fillId="3" borderId="0" xfId="36" applyFont="1" applyFill="1" applyAlignment="1" applyProtection="1">
      <alignment vertical="center" wrapText="1"/>
      <protection locked="0"/>
    </xf>
    <xf numFmtId="0" fontId="30" fillId="3" borderId="5" xfId="36" applyFont="1" applyFill="1" applyBorder="1" applyAlignment="1" applyProtection="1">
      <alignment horizontal="right" vertical="center" wrapText="1"/>
      <protection locked="0"/>
    </xf>
    <xf numFmtId="0" fontId="31" fillId="34" borderId="6" xfId="0" applyFont="1" applyFill="1" applyBorder="1" applyAlignment="1" applyProtection="1">
      <alignment horizontal="center"/>
      <protection locked="0"/>
    </xf>
    <xf numFmtId="0" fontId="31" fillId="33" borderId="7" xfId="0" applyFont="1" applyFill="1" applyBorder="1" applyAlignment="1" applyProtection="1">
      <alignment horizontal="center"/>
      <protection locked="0"/>
    </xf>
    <xf numFmtId="0" fontId="31" fillId="33" borderId="8" xfId="0" applyFont="1" applyFill="1" applyBorder="1" applyAlignment="1" applyProtection="1">
      <alignment horizontal="center"/>
      <protection locked="0"/>
    </xf>
    <xf numFmtId="0" fontId="31" fillId="33" borderId="9" xfId="0" applyFont="1" applyFill="1" applyBorder="1" applyAlignment="1" applyProtection="1">
      <alignment horizontal="center"/>
      <protection locked="0"/>
    </xf>
    <xf numFmtId="0" fontId="31" fillId="33" borderId="0" xfId="0" applyFont="1" applyFill="1" applyAlignment="1" applyProtection="1">
      <alignment horizontal="center"/>
      <protection locked="0"/>
    </xf>
    <xf numFmtId="0" fontId="29" fillId="33" borderId="0" xfId="0" applyFont="1" applyFill="1" applyAlignment="1" applyProtection="1">
      <alignment horizontal="center"/>
      <protection locked="0"/>
    </xf>
    <xf numFmtId="0" fontId="29" fillId="0" borderId="0" xfId="0" applyFont="1" applyProtection="1">
      <protection locked="0"/>
    </xf>
    <xf numFmtId="0" fontId="31" fillId="0" borderId="0" xfId="0" applyFont="1" applyProtection="1">
      <protection locked="0"/>
    </xf>
    <xf numFmtId="0" fontId="30" fillId="3" borderId="0" xfId="36" applyFont="1" applyFill="1" applyAlignment="1" applyProtection="1">
      <alignment horizontal="right" vertical="center" wrapText="1"/>
      <protection locked="0"/>
    </xf>
    <xf numFmtId="0" fontId="30" fillId="3" borderId="2" xfId="36" applyFont="1" applyFill="1" applyBorder="1" applyAlignment="1" applyProtection="1">
      <alignment vertical="center" wrapText="1"/>
      <protection locked="0"/>
    </xf>
    <xf numFmtId="0" fontId="30" fillId="3" borderId="1" xfId="36" applyFont="1" applyFill="1" applyBorder="1" applyAlignment="1" applyProtection="1">
      <alignment horizontal="right" vertical="center" wrapText="1"/>
      <protection locked="0"/>
    </xf>
    <xf numFmtId="0" fontId="30" fillId="3" borderId="1" xfId="36" applyFont="1" applyFill="1" applyBorder="1" applyAlignment="1" applyProtection="1">
      <alignment vertical="center" wrapText="1"/>
      <protection locked="0"/>
    </xf>
    <xf numFmtId="0" fontId="30" fillId="3" borderId="18" xfId="36" applyFont="1" applyFill="1" applyBorder="1" applyAlignment="1" applyProtection="1">
      <alignment horizontal="right" vertical="center" wrapText="1"/>
      <protection locked="0"/>
    </xf>
    <xf numFmtId="0" fontId="35" fillId="0" borderId="0" xfId="0" applyFont="1" applyAlignment="1">
      <alignment vertical="center"/>
    </xf>
    <xf numFmtId="0" fontId="29" fillId="0" borderId="0" xfId="0" applyFont="1" applyAlignment="1" applyProtection="1">
      <alignment horizontal="center"/>
      <protection locked="0"/>
    </xf>
    <xf numFmtId="0" fontId="46" fillId="0" borderId="0" xfId="0" applyFont="1"/>
    <xf numFmtId="0" fontId="46" fillId="0" borderId="0" xfId="0" applyFont="1" applyAlignment="1">
      <alignment vertical="center"/>
    </xf>
    <xf numFmtId="0" fontId="49" fillId="38" borderId="0" xfId="0" applyFont="1" applyFill="1" applyAlignment="1">
      <alignment horizontal="center" vertical="center"/>
    </xf>
    <xf numFmtId="169" fontId="46" fillId="0" borderId="0" xfId="0" applyNumberFormat="1" applyFont="1" applyAlignment="1">
      <alignment vertical="center"/>
    </xf>
    <xf numFmtId="0" fontId="50" fillId="0" borderId="0" xfId="0" applyFont="1" applyAlignment="1">
      <alignment vertical="center"/>
    </xf>
    <xf numFmtId="0" fontId="48" fillId="38" borderId="0" xfId="0" applyFont="1" applyFill="1" applyAlignment="1">
      <alignment horizontal="center" vertical="center"/>
    </xf>
    <xf numFmtId="0" fontId="38" fillId="40" borderId="61" xfId="0" applyFont="1" applyFill="1" applyBorder="1" applyAlignment="1">
      <alignment horizontal="center" vertical="center"/>
    </xf>
    <xf numFmtId="0" fontId="38" fillId="40" borderId="62" xfId="0" applyFont="1" applyFill="1" applyBorder="1" applyAlignment="1">
      <alignment horizontal="center" vertical="center"/>
    </xf>
    <xf numFmtId="0" fontId="41" fillId="40" borderId="64" xfId="0" applyFont="1" applyFill="1" applyBorder="1" applyAlignment="1">
      <alignment horizontal="center" vertical="center" wrapText="1"/>
    </xf>
    <xf numFmtId="0" fontId="41" fillId="40" borderId="65" xfId="0" applyFont="1" applyFill="1" applyBorder="1" applyAlignment="1">
      <alignment horizontal="center" vertical="center" wrapText="1"/>
    </xf>
    <xf numFmtId="0" fontId="12" fillId="0" borderId="64" xfId="0" applyFont="1" applyBorder="1" applyAlignment="1">
      <alignment horizontal="center" vertical="center"/>
    </xf>
    <xf numFmtId="9" fontId="27" fillId="33" borderId="84" xfId="0" applyNumberFormat="1" applyFont="1" applyFill="1" applyBorder="1" applyAlignment="1">
      <alignment horizontal="center" vertical="center"/>
    </xf>
    <xf numFmtId="9" fontId="27" fillId="33" borderId="85" xfId="0" applyNumberFormat="1" applyFont="1" applyFill="1" applyBorder="1" applyAlignment="1">
      <alignment horizontal="center" vertical="center"/>
    </xf>
    <xf numFmtId="0" fontId="44" fillId="40" borderId="60" xfId="0" applyFont="1" applyFill="1" applyBorder="1" applyAlignment="1">
      <alignment horizontal="center"/>
    </xf>
    <xf numFmtId="0" fontId="44" fillId="40" borderId="61" xfId="0" applyFont="1" applyFill="1" applyBorder="1" applyAlignment="1">
      <alignment horizontal="center"/>
    </xf>
    <xf numFmtId="0" fontId="11" fillId="0" borderId="63" xfId="0" applyFont="1" applyBorder="1" applyAlignment="1">
      <alignment horizontal="center" vertical="center"/>
    </xf>
    <xf numFmtId="0" fontId="11" fillId="0" borderId="66" xfId="0" applyFont="1" applyBorder="1" applyAlignment="1">
      <alignment horizontal="center" vertical="center"/>
    </xf>
    <xf numFmtId="0" fontId="12" fillId="0" borderId="67" xfId="0" applyFont="1" applyBorder="1" applyAlignment="1">
      <alignment horizontal="center" vertical="center"/>
    </xf>
    <xf numFmtId="9" fontId="0" fillId="33" borderId="89" xfId="0" applyNumberFormat="1" applyFill="1" applyBorder="1" applyAlignment="1">
      <alignment horizontal="center" vertical="center"/>
    </xf>
    <xf numFmtId="0" fontId="25" fillId="33" borderId="80" xfId="0" applyFont="1" applyFill="1" applyBorder="1" applyAlignment="1">
      <alignment horizontal="left" vertical="center"/>
    </xf>
    <xf numFmtId="0" fontId="25" fillId="33" borderId="90" xfId="0" applyFont="1" applyFill="1" applyBorder="1" applyAlignment="1">
      <alignment horizontal="left" vertical="center"/>
    </xf>
    <xf numFmtId="0" fontId="43" fillId="40" borderId="46" xfId="0" applyFont="1" applyFill="1" applyBorder="1"/>
    <xf numFmtId="0" fontId="47" fillId="40" borderId="59" xfId="0" applyFont="1" applyFill="1" applyBorder="1"/>
    <xf numFmtId="0" fontId="47" fillId="40" borderId="51" xfId="0" applyFont="1" applyFill="1" applyBorder="1"/>
    <xf numFmtId="0" fontId="48" fillId="41" borderId="70" xfId="0" applyFont="1" applyFill="1" applyBorder="1" applyAlignment="1">
      <alignment horizontal="center" vertical="center"/>
    </xf>
    <xf numFmtId="0" fontId="48" fillId="41" borderId="63" xfId="0" applyFont="1" applyFill="1" applyBorder="1" applyAlignment="1">
      <alignment horizontal="center" vertical="center"/>
    </xf>
    <xf numFmtId="0" fontId="48" fillId="41" borderId="65" xfId="0" applyFont="1" applyFill="1" applyBorder="1" applyAlignment="1">
      <alignment horizontal="center" vertical="center"/>
    </xf>
    <xf numFmtId="0" fontId="48" fillId="41" borderId="73" xfId="0" applyFont="1" applyFill="1" applyBorder="1" applyAlignment="1">
      <alignment horizontal="center" vertical="center"/>
    </xf>
    <xf numFmtId="0" fontId="48" fillId="41" borderId="69" xfId="0" applyFont="1" applyFill="1" applyBorder="1" applyAlignment="1">
      <alignment horizontal="center" vertical="center"/>
    </xf>
    <xf numFmtId="0" fontId="48" fillId="41" borderId="64" xfId="0" applyFont="1" applyFill="1" applyBorder="1" applyAlignment="1">
      <alignment horizontal="center" vertical="center"/>
    </xf>
    <xf numFmtId="10" fontId="27" fillId="42" borderId="67" xfId="0" applyNumberFormat="1" applyFont="1" applyFill="1" applyBorder="1" applyAlignment="1">
      <alignment horizontal="center" vertical="center"/>
    </xf>
    <xf numFmtId="0" fontId="38" fillId="40" borderId="60" xfId="0" applyFont="1" applyFill="1" applyBorder="1" applyAlignment="1">
      <alignment horizontal="center" vertical="center"/>
    </xf>
    <xf numFmtId="0" fontId="44" fillId="0" borderId="0" xfId="0" applyFont="1" applyAlignment="1">
      <alignment vertical="center"/>
    </xf>
    <xf numFmtId="0" fontId="45" fillId="0" borderId="83" xfId="0" applyFont="1" applyBorder="1" applyAlignment="1">
      <alignment vertical="center"/>
    </xf>
    <xf numFmtId="0" fontId="45" fillId="0" borderId="84" xfId="0" applyFont="1" applyBorder="1" applyAlignment="1">
      <alignment vertical="center"/>
    </xf>
    <xf numFmtId="0" fontId="45" fillId="0" borderId="101" xfId="0" applyFont="1" applyBorder="1" applyAlignment="1">
      <alignment horizontal="center" vertical="center"/>
    </xf>
    <xf numFmtId="165" fontId="45" fillId="0" borderId="84" xfId="46" applyFont="1" applyBorder="1" applyAlignment="1">
      <alignment horizontal="center" vertical="center"/>
    </xf>
    <xf numFmtId="165" fontId="45" fillId="39" borderId="85" xfId="46" applyFont="1" applyFill="1" applyBorder="1" applyAlignment="1">
      <alignment horizontal="center" vertical="center"/>
    </xf>
    <xf numFmtId="165" fontId="45" fillId="39" borderId="101" xfId="46" applyFont="1" applyFill="1" applyBorder="1" applyAlignment="1">
      <alignment horizontal="center" vertical="center"/>
    </xf>
    <xf numFmtId="0" fontId="45" fillId="0" borderId="84" xfId="0" applyFont="1" applyBorder="1" applyAlignment="1">
      <alignment horizontal="center" vertical="center"/>
    </xf>
    <xf numFmtId="0" fontId="47" fillId="40" borderId="107" xfId="0" applyFont="1" applyFill="1" applyBorder="1" applyAlignment="1">
      <alignment vertical="center"/>
    </xf>
    <xf numFmtId="0" fontId="47" fillId="40" borderId="108" xfId="0" applyFont="1" applyFill="1" applyBorder="1" applyAlignment="1">
      <alignment vertical="center"/>
    </xf>
    <xf numFmtId="0" fontId="47" fillId="40" borderId="82" xfId="0" applyFont="1" applyFill="1" applyBorder="1" applyAlignment="1">
      <alignment vertical="center"/>
    </xf>
    <xf numFmtId="0" fontId="47" fillId="40" borderId="47" xfId="0" applyFont="1" applyFill="1" applyBorder="1" applyAlignment="1">
      <alignment vertical="center"/>
    </xf>
    <xf numFmtId="0" fontId="47" fillId="40" borderId="48" xfId="0" applyFont="1" applyFill="1" applyBorder="1" applyAlignment="1">
      <alignment vertical="center"/>
    </xf>
    <xf numFmtId="9" fontId="47" fillId="40" borderId="108" xfId="38" applyFont="1" applyFill="1" applyBorder="1" applyAlignment="1">
      <alignment horizontal="center" vertical="center"/>
    </xf>
    <xf numFmtId="0" fontId="48" fillId="41" borderId="63" xfId="0" applyFont="1" applyFill="1" applyBorder="1" applyAlignment="1">
      <alignment horizontal="center" vertical="center" wrapText="1"/>
    </xf>
    <xf numFmtId="0" fontId="48" fillId="41" borderId="64" xfId="0" applyFont="1" applyFill="1" applyBorder="1" applyAlignment="1">
      <alignment horizontal="center" vertical="center" wrapText="1"/>
    </xf>
    <xf numFmtId="0" fontId="48" fillId="41" borderId="65" xfId="0" applyFont="1" applyFill="1" applyBorder="1" applyAlignment="1">
      <alignment horizontal="center" vertical="center" wrapText="1"/>
    </xf>
    <xf numFmtId="0" fontId="48" fillId="41" borderId="73" xfId="0" applyFont="1" applyFill="1" applyBorder="1" applyAlignment="1">
      <alignment horizontal="center" vertical="center" wrapText="1"/>
    </xf>
    <xf numFmtId="0" fontId="48" fillId="41" borderId="70" xfId="0" applyFont="1" applyFill="1" applyBorder="1" applyAlignment="1">
      <alignment horizontal="center" vertical="center" wrapText="1"/>
    </xf>
    <xf numFmtId="0" fontId="39" fillId="40" borderId="67" xfId="0" applyFont="1" applyFill="1" applyBorder="1" applyAlignment="1">
      <alignment horizontal="center" vertical="center" wrapText="1"/>
    </xf>
    <xf numFmtId="0" fontId="39" fillId="40" borderId="68" xfId="0" applyFont="1" applyFill="1" applyBorder="1" applyAlignment="1">
      <alignment horizontal="center" vertical="center" wrapText="1"/>
    </xf>
    <xf numFmtId="0" fontId="41" fillId="40" borderId="63" xfId="0" applyFont="1" applyFill="1" applyBorder="1" applyAlignment="1">
      <alignment horizontal="center" vertical="center" wrapText="1"/>
    </xf>
    <xf numFmtId="10" fontId="27" fillId="42" borderId="66" xfId="0" applyNumberFormat="1" applyFont="1" applyFill="1" applyBorder="1" applyAlignment="1">
      <alignment horizontal="center" vertical="center"/>
    </xf>
    <xf numFmtId="10" fontId="27" fillId="42" borderId="68" xfId="0" applyNumberFormat="1" applyFont="1" applyFill="1" applyBorder="1" applyAlignment="1">
      <alignment horizontal="center" vertical="center"/>
    </xf>
    <xf numFmtId="9" fontId="27" fillId="33" borderId="83" xfId="0" applyNumberFormat="1" applyFont="1" applyFill="1" applyBorder="1" applyAlignment="1">
      <alignment horizontal="center" vertical="center"/>
    </xf>
    <xf numFmtId="0" fontId="37" fillId="40" borderId="115" xfId="0" applyFont="1" applyFill="1" applyBorder="1" applyAlignment="1">
      <alignment horizontal="center" vertical="center"/>
    </xf>
    <xf numFmtId="0" fontId="3" fillId="0" borderId="66" xfId="0" applyFont="1" applyBorder="1" applyAlignment="1">
      <alignment vertical="center"/>
    </xf>
    <xf numFmtId="10" fontId="46" fillId="0" borderId="0" xfId="0" applyNumberFormat="1" applyFont="1" applyAlignment="1">
      <alignment vertical="center"/>
    </xf>
    <xf numFmtId="1" fontId="32" fillId="0" borderId="118" xfId="0" applyNumberFormat="1" applyFont="1" applyBorder="1" applyAlignment="1">
      <alignment horizontal="center" vertical="center"/>
    </xf>
    <xf numFmtId="1" fontId="32" fillId="0" borderId="110" xfId="0" applyNumberFormat="1" applyFont="1" applyBorder="1" applyAlignment="1">
      <alignment horizontal="center" vertical="center"/>
    </xf>
    <xf numFmtId="1" fontId="54" fillId="0" borderId="110" xfId="0" applyNumberFormat="1" applyFont="1" applyBorder="1" applyAlignment="1">
      <alignment horizontal="center" vertical="center"/>
    </xf>
    <xf numFmtId="1" fontId="54" fillId="0" borderId="119" xfId="0" applyNumberFormat="1" applyFont="1" applyBorder="1" applyAlignment="1">
      <alignment horizontal="center" vertical="center"/>
    </xf>
    <xf numFmtId="1" fontId="54" fillId="0" borderId="116" xfId="0" applyNumberFormat="1" applyFont="1" applyBorder="1" applyAlignment="1">
      <alignment horizontal="center" vertical="center"/>
    </xf>
    <xf numFmtId="0" fontId="3" fillId="0" borderId="0" xfId="0" applyFont="1"/>
    <xf numFmtId="0" fontId="3" fillId="0" borderId="0" xfId="0" applyFont="1" applyAlignment="1">
      <alignment horizontal="center"/>
    </xf>
    <xf numFmtId="0" fontId="3" fillId="0" borderId="67" xfId="0" applyFont="1" applyBorder="1" applyAlignment="1">
      <alignment horizontal="center" vertical="center"/>
    </xf>
    <xf numFmtId="0" fontId="3" fillId="0" borderId="71" xfId="0" applyFont="1" applyBorder="1" applyAlignment="1">
      <alignment horizontal="center" vertical="center"/>
    </xf>
    <xf numFmtId="4" fontId="3" fillId="0" borderId="66" xfId="0" applyNumberFormat="1" applyFont="1" applyBorder="1" applyAlignment="1">
      <alignment horizontal="center" vertical="center"/>
    </xf>
    <xf numFmtId="9" fontId="3" fillId="0" borderId="67" xfId="38" applyFont="1" applyBorder="1" applyAlignment="1">
      <alignment horizontal="center" vertical="center"/>
    </xf>
    <xf numFmtId="4" fontId="3" fillId="0" borderId="68" xfId="0" applyNumberFormat="1" applyFont="1" applyBorder="1" applyAlignment="1">
      <alignment horizontal="center" vertical="center"/>
    </xf>
    <xf numFmtId="4" fontId="3" fillId="0" borderId="74" xfId="0" applyNumberFormat="1" applyFont="1" applyBorder="1" applyAlignment="1">
      <alignment horizontal="center" vertical="center"/>
    </xf>
    <xf numFmtId="4" fontId="3" fillId="0" borderId="71" xfId="0" applyNumberFormat="1" applyFont="1" applyBorder="1" applyAlignment="1">
      <alignment horizontal="center" vertical="center"/>
    </xf>
    <xf numFmtId="0" fontId="3" fillId="0" borderId="83" xfId="0" applyFont="1" applyBorder="1" applyAlignment="1">
      <alignment horizontal="center" vertical="center"/>
    </xf>
    <xf numFmtId="0" fontId="3" fillId="0" borderId="88" xfId="0" applyFont="1" applyBorder="1" applyAlignment="1">
      <alignment horizontal="center" vertical="center"/>
    </xf>
    <xf numFmtId="0" fontId="3" fillId="0" borderId="106" xfId="0" applyFont="1" applyBorder="1" applyAlignment="1">
      <alignment horizontal="left" vertical="center"/>
    </xf>
    <xf numFmtId="0" fontId="3" fillId="0" borderId="91" xfId="0" applyFont="1" applyBorder="1" applyAlignment="1">
      <alignment vertical="center"/>
    </xf>
    <xf numFmtId="0" fontId="3" fillId="0" borderId="109" xfId="0" applyFont="1" applyBorder="1" applyAlignment="1">
      <alignment horizontal="center" vertical="center"/>
    </xf>
    <xf numFmtId="4" fontId="3" fillId="0" borderId="106" xfId="0" applyNumberFormat="1" applyFont="1" applyBorder="1" applyAlignment="1">
      <alignment horizontal="center" vertical="center"/>
    </xf>
    <xf numFmtId="4" fontId="3" fillId="0" borderId="91" xfId="0" applyNumberFormat="1" applyFont="1" applyBorder="1" applyAlignment="1">
      <alignment horizontal="center" vertical="center"/>
    </xf>
    <xf numFmtId="4" fontId="3" fillId="0" borderId="92" xfId="0" applyNumberFormat="1" applyFont="1" applyBorder="1" applyAlignment="1">
      <alignment horizontal="center" vertical="center"/>
    </xf>
    <xf numFmtId="4" fontId="3" fillId="0" borderId="109" xfId="0" applyNumberFormat="1" applyFont="1" applyBorder="1" applyAlignment="1">
      <alignment horizontal="center" vertical="center"/>
    </xf>
    <xf numFmtId="0" fontId="3" fillId="0" borderId="63" xfId="0" applyFont="1" applyBorder="1" applyAlignment="1">
      <alignment vertical="center"/>
    </xf>
    <xf numFmtId="0" fontId="3" fillId="0" borderId="64" xfId="0" applyFont="1" applyBorder="1" applyAlignment="1">
      <alignment vertical="center"/>
    </xf>
    <xf numFmtId="0" fontId="3" fillId="0" borderId="70" xfId="0" applyFont="1" applyBorder="1" applyAlignment="1">
      <alignment horizontal="center" vertical="center"/>
    </xf>
    <xf numFmtId="0" fontId="3" fillId="0" borderId="63" xfId="38" applyNumberFormat="1" applyFont="1" applyFill="1" applyBorder="1" applyAlignment="1">
      <alignment horizontal="center" vertical="center"/>
    </xf>
    <xf numFmtId="4" fontId="3" fillId="0" borderId="64" xfId="0" applyNumberFormat="1" applyFont="1" applyBorder="1" applyAlignment="1">
      <alignment horizontal="center" vertical="center"/>
    </xf>
    <xf numFmtId="4" fontId="3" fillId="0" borderId="65" xfId="0" applyNumberFormat="1" applyFont="1" applyBorder="1" applyAlignment="1">
      <alignment horizontal="center" vertical="center"/>
    </xf>
    <xf numFmtId="4" fontId="3" fillId="0" borderId="70" xfId="0" applyNumberFormat="1" applyFont="1" applyBorder="1" applyAlignment="1">
      <alignment horizontal="center" vertical="center"/>
    </xf>
    <xf numFmtId="9" fontId="3" fillId="0" borderId="63" xfId="38" applyFont="1" applyFill="1" applyBorder="1" applyAlignment="1">
      <alignment horizontal="center" vertical="center"/>
    </xf>
    <xf numFmtId="9" fontId="3" fillId="0" borderId="73" xfId="38" applyFont="1" applyFill="1" applyBorder="1" applyAlignment="1">
      <alignment horizontal="center" vertical="center"/>
    </xf>
    <xf numFmtId="0" fontId="3" fillId="0" borderId="63" xfId="0" applyFont="1" applyBorder="1" applyAlignment="1">
      <alignment vertical="center" wrapText="1"/>
    </xf>
    <xf numFmtId="0" fontId="3" fillId="0" borderId="67" xfId="0" applyFont="1" applyBorder="1" applyAlignment="1">
      <alignment vertical="center"/>
    </xf>
    <xf numFmtId="9" fontId="3" fillId="0" borderId="66" xfId="38" applyFont="1" applyFill="1" applyBorder="1" applyAlignment="1">
      <alignment horizontal="center" vertical="center"/>
    </xf>
    <xf numFmtId="4" fontId="3" fillId="0" borderId="67" xfId="0" applyNumberFormat="1" applyFont="1" applyBorder="1" applyAlignment="1">
      <alignment horizontal="center" vertical="center"/>
    </xf>
    <xf numFmtId="0" fontId="3" fillId="0" borderId="66" xfId="38" applyNumberFormat="1" applyFont="1" applyFill="1" applyBorder="1" applyAlignment="1">
      <alignment horizontal="center" vertical="center"/>
    </xf>
    <xf numFmtId="1" fontId="54" fillId="41" borderId="64" xfId="0" applyNumberFormat="1" applyFont="1" applyFill="1" applyBorder="1" applyAlignment="1">
      <alignment horizontal="center" vertical="center"/>
    </xf>
    <xf numFmtId="1" fontId="32" fillId="41" borderId="64" xfId="0" applyNumberFormat="1" applyFont="1" applyFill="1" applyBorder="1" applyAlignment="1">
      <alignment horizontal="center" vertical="center"/>
    </xf>
    <xf numFmtId="1" fontId="32" fillId="41" borderId="70" xfId="0" applyNumberFormat="1" applyFont="1" applyFill="1" applyBorder="1" applyAlignment="1">
      <alignment horizontal="center" vertical="center"/>
    </xf>
    <xf numFmtId="1" fontId="32" fillId="41" borderId="65" xfId="0" applyNumberFormat="1" applyFont="1" applyFill="1" applyBorder="1" applyAlignment="1">
      <alignment horizontal="center" vertical="center"/>
    </xf>
    <xf numFmtId="0" fontId="46" fillId="0" borderId="0" xfId="0" applyFont="1" applyAlignment="1">
      <alignment horizontal="right"/>
    </xf>
    <xf numFmtId="0" fontId="30" fillId="41" borderId="63" xfId="0" applyFont="1" applyFill="1" applyBorder="1" applyAlignment="1">
      <alignment vertical="center" wrapText="1"/>
    </xf>
    <xf numFmtId="0" fontId="58" fillId="41" borderId="65" xfId="0" applyFont="1" applyFill="1" applyBorder="1" applyAlignment="1">
      <alignment horizontal="center" vertical="center" wrapText="1"/>
    </xf>
    <xf numFmtId="0" fontId="58" fillId="0" borderId="65" xfId="0" applyFont="1" applyBorder="1" applyAlignment="1">
      <alignment horizontal="center" vertical="center" wrapText="1"/>
    </xf>
    <xf numFmtId="0" fontId="58" fillId="0" borderId="114" xfId="0" applyFont="1" applyBorder="1" applyAlignment="1">
      <alignment vertical="center" wrapText="1"/>
    </xf>
    <xf numFmtId="0" fontId="58" fillId="0" borderId="116" xfId="0" applyFont="1" applyBorder="1" applyAlignment="1">
      <alignment horizontal="center" vertical="center" wrapText="1"/>
    </xf>
    <xf numFmtId="0" fontId="59" fillId="0" borderId="66" xfId="0" applyFont="1" applyBorder="1" applyAlignment="1">
      <alignment vertical="center"/>
    </xf>
    <xf numFmtId="0" fontId="59" fillId="0" borderId="68" xfId="0" applyFont="1" applyBorder="1" applyAlignment="1">
      <alignment vertical="center"/>
    </xf>
    <xf numFmtId="1" fontId="46" fillId="0" borderId="74" xfId="0" applyNumberFormat="1" applyFont="1" applyBorder="1" applyAlignment="1">
      <alignment horizontal="center" vertical="center"/>
    </xf>
    <xf numFmtId="1" fontId="46" fillId="0" borderId="67" xfId="0" applyNumberFormat="1" applyFont="1" applyBorder="1" applyAlignment="1">
      <alignment horizontal="center" vertical="center"/>
    </xf>
    <xf numFmtId="1" fontId="46" fillId="0" borderId="71" xfId="0" applyNumberFormat="1" applyFont="1" applyBorder="1" applyAlignment="1">
      <alignment horizontal="center" vertical="center"/>
    </xf>
    <xf numFmtId="1" fontId="46" fillId="0" borderId="68" xfId="0" applyNumberFormat="1" applyFont="1" applyBorder="1" applyAlignment="1">
      <alignment horizontal="center" vertical="center"/>
    </xf>
    <xf numFmtId="10" fontId="60" fillId="40" borderId="72" xfId="38" applyNumberFormat="1" applyFont="1" applyFill="1" applyBorder="1" applyAlignment="1">
      <alignment horizontal="center"/>
    </xf>
    <xf numFmtId="10" fontId="60" fillId="40" borderId="61" xfId="38" applyNumberFormat="1" applyFont="1" applyFill="1" applyBorder="1" applyAlignment="1">
      <alignment horizontal="center"/>
    </xf>
    <xf numFmtId="10" fontId="60" fillId="40" borderId="62" xfId="38" applyNumberFormat="1" applyFont="1" applyFill="1" applyBorder="1" applyAlignment="1">
      <alignment horizontal="center"/>
    </xf>
    <xf numFmtId="0" fontId="46" fillId="42" borderId="74" xfId="0" applyFont="1" applyFill="1" applyBorder="1" applyAlignment="1">
      <alignment horizontal="center"/>
    </xf>
    <xf numFmtId="0" fontId="46" fillId="42" borderId="67" xfId="0" applyFont="1" applyFill="1" applyBorder="1" applyAlignment="1">
      <alignment horizontal="center"/>
    </xf>
    <xf numFmtId="0" fontId="46" fillId="42" borderId="68" xfId="0" applyFont="1" applyFill="1" applyBorder="1" applyAlignment="1">
      <alignment horizontal="center"/>
    </xf>
    <xf numFmtId="0" fontId="46" fillId="0" borderId="0" xfId="0" applyFont="1" applyAlignment="1">
      <alignment horizontal="center"/>
    </xf>
    <xf numFmtId="0" fontId="62" fillId="42" borderId="81" xfId="0" applyFont="1" applyFill="1" applyBorder="1" applyAlignment="1">
      <alignment horizontal="center" vertical="center"/>
    </xf>
    <xf numFmtId="0" fontId="63" fillId="42" borderId="78" xfId="0" applyFont="1" applyFill="1" applyBorder="1" applyAlignment="1">
      <alignment horizontal="center" vertical="center"/>
    </xf>
    <xf numFmtId="0" fontId="64" fillId="0" borderId="79" xfId="0" applyFont="1" applyBorder="1" applyAlignment="1">
      <alignment horizontal="center" vertical="center"/>
    </xf>
    <xf numFmtId="0" fontId="57" fillId="42" borderId="90" xfId="0" applyFont="1" applyFill="1" applyBorder="1" applyAlignment="1">
      <alignment horizontal="center" vertical="center"/>
    </xf>
    <xf numFmtId="0" fontId="30" fillId="41" borderId="114" xfId="0" applyFont="1" applyFill="1" applyBorder="1" applyAlignment="1">
      <alignment vertical="center" wrapText="1"/>
    </xf>
    <xf numFmtId="0" fontId="58" fillId="41" borderId="116" xfId="0" applyFont="1" applyFill="1" applyBorder="1" applyAlignment="1">
      <alignment horizontal="center" vertical="center" wrapText="1"/>
    </xf>
    <xf numFmtId="1" fontId="32" fillId="41" borderId="118" xfId="0" applyNumberFormat="1" applyFont="1" applyFill="1" applyBorder="1" applyAlignment="1">
      <alignment horizontal="center" vertical="center"/>
    </xf>
    <xf numFmtId="1" fontId="32" fillId="41" borderId="110" xfId="0" applyNumberFormat="1" applyFont="1" applyFill="1" applyBorder="1" applyAlignment="1">
      <alignment horizontal="center" vertical="center"/>
    </xf>
    <xf numFmtId="1" fontId="54" fillId="41" borderId="110" xfId="0" applyNumberFormat="1" applyFont="1" applyFill="1" applyBorder="1" applyAlignment="1">
      <alignment horizontal="center" vertical="center"/>
    </xf>
    <xf numFmtId="1" fontId="54" fillId="41" borderId="119" xfId="0" applyNumberFormat="1" applyFont="1" applyFill="1" applyBorder="1" applyAlignment="1">
      <alignment horizontal="center" vertical="center"/>
    </xf>
    <xf numFmtId="1" fontId="54" fillId="41" borderId="116" xfId="0" applyNumberFormat="1" applyFont="1" applyFill="1" applyBorder="1" applyAlignment="1">
      <alignment horizontal="center" vertical="center"/>
    </xf>
    <xf numFmtId="0" fontId="30" fillId="34" borderId="114" xfId="0" applyFont="1" applyFill="1" applyBorder="1" applyAlignment="1">
      <alignment vertical="center" wrapText="1"/>
    </xf>
    <xf numFmtId="0" fontId="58" fillId="34" borderId="116" xfId="0" applyFont="1" applyFill="1" applyBorder="1" applyAlignment="1">
      <alignment horizontal="center" vertical="center" wrapText="1"/>
    </xf>
    <xf numFmtId="1" fontId="32" fillId="34" borderId="118" xfId="0" applyNumberFormat="1" applyFont="1" applyFill="1" applyBorder="1" applyAlignment="1">
      <alignment horizontal="center" vertical="center"/>
    </xf>
    <xf numFmtId="1" fontId="32" fillId="34" borderId="110" xfId="0" applyNumberFormat="1" applyFont="1" applyFill="1" applyBorder="1" applyAlignment="1">
      <alignment horizontal="center" vertical="center"/>
    </xf>
    <xf numFmtId="1" fontId="54" fillId="34" borderId="110" xfId="0" applyNumberFormat="1" applyFont="1" applyFill="1" applyBorder="1" applyAlignment="1">
      <alignment horizontal="center" vertical="center"/>
    </xf>
    <xf numFmtId="1" fontId="54" fillId="34" borderId="119" xfId="0" applyNumberFormat="1" applyFont="1" applyFill="1" applyBorder="1" applyAlignment="1">
      <alignment horizontal="center" vertical="center"/>
    </xf>
    <xf numFmtId="1" fontId="54" fillId="34" borderId="116" xfId="0" applyNumberFormat="1" applyFont="1" applyFill="1" applyBorder="1" applyAlignment="1">
      <alignment horizontal="center" vertical="center"/>
    </xf>
    <xf numFmtId="0" fontId="2" fillId="0" borderId="63" xfId="0" applyFont="1" applyBorder="1" applyAlignment="1">
      <alignment vertical="center"/>
    </xf>
    <xf numFmtId="0" fontId="3" fillId="0" borderId="73" xfId="38" applyNumberFormat="1" applyFont="1" applyFill="1" applyBorder="1" applyAlignment="1">
      <alignment horizontal="center" vertical="center"/>
    </xf>
    <xf numFmtId="0" fontId="37" fillId="40" borderId="85" xfId="0" applyFont="1" applyFill="1" applyBorder="1" applyAlignment="1">
      <alignment horizontal="center" vertical="center"/>
    </xf>
    <xf numFmtId="0" fontId="30" fillId="44" borderId="60" xfId="0" applyFont="1" applyFill="1" applyBorder="1" applyAlignment="1">
      <alignment vertical="center"/>
    </xf>
    <xf numFmtId="0" fontId="30" fillId="44" borderId="62" xfId="0" applyFont="1" applyFill="1" applyBorder="1" applyAlignment="1">
      <alignment horizontal="center" vertical="center"/>
    </xf>
    <xf numFmtId="1" fontId="46" fillId="44" borderId="72" xfId="0" applyNumberFormat="1" applyFont="1" applyFill="1" applyBorder="1" applyAlignment="1">
      <alignment horizontal="center" vertical="center"/>
    </xf>
    <xf numFmtId="1" fontId="46" fillId="44" borderId="61" xfId="0" applyNumberFormat="1" applyFont="1" applyFill="1" applyBorder="1" applyAlignment="1">
      <alignment horizontal="center" vertical="center"/>
    </xf>
    <xf numFmtId="1" fontId="46" fillId="44" borderId="69" xfId="0" applyNumberFormat="1" applyFont="1" applyFill="1" applyBorder="1" applyAlignment="1">
      <alignment horizontal="center" vertical="center"/>
    </xf>
    <xf numFmtId="1" fontId="46" fillId="44" borderId="62" xfId="0" applyNumberFormat="1" applyFont="1" applyFill="1" applyBorder="1" applyAlignment="1">
      <alignment horizontal="center" vertical="center"/>
    </xf>
    <xf numFmtId="0" fontId="30" fillId="44" borderId="114" xfId="0" applyFont="1" applyFill="1" applyBorder="1" applyAlignment="1">
      <alignment vertical="center" wrapText="1"/>
    </xf>
    <xf numFmtId="0" fontId="58" fillId="44" borderId="116" xfId="0" applyFont="1" applyFill="1" applyBorder="1" applyAlignment="1">
      <alignment horizontal="center" vertical="center" wrapText="1"/>
    </xf>
    <xf numFmtId="1" fontId="32" fillId="44" borderId="118" xfId="0" applyNumberFormat="1" applyFont="1" applyFill="1" applyBorder="1" applyAlignment="1">
      <alignment horizontal="center" vertical="center"/>
    </xf>
    <xf numFmtId="1" fontId="32" fillId="44" borderId="110" xfId="0" applyNumberFormat="1" applyFont="1" applyFill="1" applyBorder="1" applyAlignment="1">
      <alignment horizontal="center" vertical="center"/>
    </xf>
    <xf numFmtId="1" fontId="54" fillId="44" borderId="110" xfId="0" applyNumberFormat="1" applyFont="1" applyFill="1" applyBorder="1" applyAlignment="1">
      <alignment horizontal="center" vertical="center"/>
    </xf>
    <xf numFmtId="1" fontId="54" fillId="44" borderId="119" xfId="0" applyNumberFormat="1" applyFont="1" applyFill="1" applyBorder="1" applyAlignment="1">
      <alignment horizontal="center" vertical="center"/>
    </xf>
    <xf numFmtId="1" fontId="54" fillId="44" borderId="116" xfId="0" applyNumberFormat="1" applyFont="1" applyFill="1" applyBorder="1" applyAlignment="1">
      <alignment horizontal="center" vertical="center"/>
    </xf>
    <xf numFmtId="0" fontId="30" fillId="44" borderId="116" xfId="0" applyFont="1" applyFill="1" applyBorder="1" applyAlignment="1">
      <alignment horizontal="center" vertical="center" wrapText="1"/>
    </xf>
    <xf numFmtId="1" fontId="62" fillId="44" borderId="118" xfId="0" applyNumberFormat="1" applyFont="1" applyFill="1" applyBorder="1" applyAlignment="1">
      <alignment horizontal="center" vertical="center"/>
    </xf>
    <xf numFmtId="1" fontId="62" fillId="44" borderId="110" xfId="0" applyNumberFormat="1" applyFont="1" applyFill="1" applyBorder="1" applyAlignment="1">
      <alignment horizontal="center" vertical="center"/>
    </xf>
    <xf numFmtId="1" fontId="65" fillId="44" borderId="110" xfId="0" applyNumberFormat="1" applyFont="1" applyFill="1" applyBorder="1" applyAlignment="1">
      <alignment horizontal="center" vertical="center"/>
    </xf>
    <xf numFmtId="1" fontId="65" fillId="44" borderId="119" xfId="0" applyNumberFormat="1" applyFont="1" applyFill="1" applyBorder="1" applyAlignment="1">
      <alignment horizontal="center" vertical="center"/>
    </xf>
    <xf numFmtId="1" fontId="65" fillId="44" borderId="116" xfId="0" applyNumberFormat="1" applyFont="1" applyFill="1" applyBorder="1" applyAlignment="1">
      <alignment horizontal="center" vertical="center"/>
    </xf>
    <xf numFmtId="0" fontId="30" fillId="34" borderId="63" xfId="0" applyFont="1" applyFill="1" applyBorder="1" applyAlignment="1">
      <alignment vertical="center" wrapText="1"/>
    </xf>
    <xf numFmtId="0" fontId="58" fillId="34" borderId="65" xfId="0" applyFont="1" applyFill="1" applyBorder="1" applyAlignment="1">
      <alignment horizontal="center" vertical="center" wrapText="1"/>
    </xf>
    <xf numFmtId="1" fontId="54" fillId="34" borderId="64" xfId="0" applyNumberFormat="1" applyFont="1" applyFill="1" applyBorder="1" applyAlignment="1">
      <alignment horizontal="center" vertical="center"/>
    </xf>
    <xf numFmtId="1" fontId="32" fillId="34" borderId="64" xfId="0" applyNumberFormat="1" applyFont="1" applyFill="1" applyBorder="1" applyAlignment="1">
      <alignment horizontal="center" vertical="center"/>
    </xf>
    <xf numFmtId="1" fontId="32" fillId="34" borderId="70" xfId="0" applyNumberFormat="1" applyFont="1" applyFill="1" applyBorder="1" applyAlignment="1">
      <alignment horizontal="center" vertical="center"/>
    </xf>
    <xf numFmtId="1" fontId="32" fillId="34" borderId="65" xfId="0" applyNumberFormat="1" applyFont="1" applyFill="1" applyBorder="1" applyAlignment="1">
      <alignment horizontal="center" vertical="center"/>
    </xf>
    <xf numFmtId="0" fontId="58" fillId="0" borderId="106" xfId="0" applyFont="1" applyBorder="1" applyAlignment="1">
      <alignment vertical="center" wrapText="1"/>
    </xf>
    <xf numFmtId="0" fontId="58" fillId="0" borderId="92" xfId="0" applyFont="1" applyBorder="1" applyAlignment="1">
      <alignment horizontal="center" vertical="center" wrapText="1"/>
    </xf>
    <xf numFmtId="1" fontId="32" fillId="0" borderId="91" xfId="0" applyNumberFormat="1" applyFont="1" applyBorder="1" applyAlignment="1">
      <alignment horizontal="center" vertical="center"/>
    </xf>
    <xf numFmtId="1" fontId="32" fillId="0" borderId="109" xfId="0" applyNumberFormat="1" applyFont="1" applyBorder="1" applyAlignment="1">
      <alignment horizontal="center" vertical="center"/>
    </xf>
    <xf numFmtId="1" fontId="32" fillId="0" borderId="92" xfId="0" applyNumberFormat="1" applyFont="1" applyBorder="1" applyAlignment="1">
      <alignment horizontal="center" vertical="center"/>
    </xf>
    <xf numFmtId="0" fontId="58" fillId="0" borderId="120" xfId="0" applyFont="1" applyBorder="1" applyAlignment="1">
      <alignment vertical="center" wrapText="1"/>
    </xf>
    <xf numFmtId="0" fontId="58" fillId="0" borderId="121" xfId="0" applyFont="1" applyBorder="1" applyAlignment="1">
      <alignment horizontal="center" vertical="center" wrapText="1"/>
    </xf>
    <xf numFmtId="1" fontId="32" fillId="0" borderId="122" xfId="0" applyNumberFormat="1" applyFont="1" applyBorder="1" applyAlignment="1">
      <alignment horizontal="center" vertical="center"/>
    </xf>
    <xf numFmtId="1" fontId="32" fillId="0" borderId="123" xfId="0" applyNumberFormat="1" applyFont="1" applyBorder="1" applyAlignment="1">
      <alignment horizontal="center" vertical="center"/>
    </xf>
    <xf numFmtId="1" fontId="32" fillId="0" borderId="121" xfId="0" applyNumberFormat="1" applyFont="1" applyBorder="1" applyAlignment="1">
      <alignment horizontal="center" vertical="center"/>
    </xf>
    <xf numFmtId="1" fontId="54" fillId="41" borderId="70" xfId="0" applyNumberFormat="1" applyFont="1" applyFill="1" applyBorder="1" applyAlignment="1">
      <alignment horizontal="center" vertical="center"/>
    </xf>
    <xf numFmtId="1" fontId="54" fillId="41" borderId="65" xfId="0" applyNumberFormat="1" applyFont="1" applyFill="1" applyBorder="1" applyAlignment="1">
      <alignment horizontal="center" vertical="center"/>
    </xf>
    <xf numFmtId="1" fontId="54" fillId="0" borderId="91" xfId="0" applyNumberFormat="1" applyFont="1" applyBorder="1" applyAlignment="1">
      <alignment horizontal="center" vertical="center"/>
    </xf>
    <xf numFmtId="1" fontId="54" fillId="0" borderId="109" xfId="0" applyNumberFormat="1" applyFont="1" applyBorder="1" applyAlignment="1">
      <alignment horizontal="center" vertical="center"/>
    </xf>
    <xf numFmtId="1" fontId="54" fillId="0" borderId="92" xfId="0" applyNumberFormat="1" applyFont="1" applyBorder="1" applyAlignment="1">
      <alignment horizontal="center" vertical="center"/>
    </xf>
    <xf numFmtId="0" fontId="58" fillId="0" borderId="124" xfId="0" applyFont="1" applyBorder="1" applyAlignment="1">
      <alignment vertical="center" wrapText="1"/>
    </xf>
    <xf numFmtId="0" fontId="58" fillId="0" borderId="125" xfId="0" applyFont="1" applyBorder="1" applyAlignment="1">
      <alignment horizontal="center" vertical="center" wrapText="1"/>
    </xf>
    <xf numFmtId="1" fontId="32" fillId="0" borderId="126" xfId="0" applyNumberFormat="1" applyFont="1" applyBorder="1" applyAlignment="1">
      <alignment horizontal="center" vertical="center"/>
    </xf>
    <xf numFmtId="1" fontId="32" fillId="0" borderId="127" xfId="0" applyNumberFormat="1" applyFont="1" applyBorder="1" applyAlignment="1">
      <alignment horizontal="center" vertical="center"/>
    </xf>
    <xf numFmtId="1" fontId="32" fillId="0" borderId="125" xfId="0" applyNumberFormat="1" applyFont="1" applyBorder="1" applyAlignment="1">
      <alignment horizontal="center" vertical="center"/>
    </xf>
    <xf numFmtId="0" fontId="58" fillId="0" borderId="111" xfId="0" applyFont="1" applyBorder="1" applyAlignment="1">
      <alignment vertical="center" wrapText="1"/>
    </xf>
    <xf numFmtId="0" fontId="58" fillId="0" borderId="113" xfId="0" applyFont="1" applyBorder="1" applyAlignment="1">
      <alignment horizontal="center" vertical="center" wrapText="1"/>
    </xf>
    <xf numFmtId="1" fontId="32" fillId="0" borderId="128" xfId="0" applyNumberFormat="1" applyFont="1" applyBorder="1" applyAlignment="1">
      <alignment horizontal="center" vertical="center"/>
    </xf>
    <xf numFmtId="1" fontId="32" fillId="0" borderId="112" xfId="0" applyNumberFormat="1" applyFont="1" applyBorder="1" applyAlignment="1">
      <alignment horizontal="center" vertical="center"/>
    </xf>
    <xf numFmtId="1" fontId="54" fillId="0" borderId="112" xfId="0" applyNumberFormat="1" applyFont="1" applyBorder="1" applyAlignment="1">
      <alignment horizontal="center" vertical="center"/>
    </xf>
    <xf numFmtId="1" fontId="54" fillId="0" borderId="129" xfId="0" applyNumberFormat="1" applyFont="1" applyBorder="1" applyAlignment="1">
      <alignment horizontal="center" vertical="center"/>
    </xf>
    <xf numFmtId="1" fontId="54" fillId="0" borderId="113" xfId="0" applyNumberFormat="1" applyFont="1" applyBorder="1" applyAlignment="1">
      <alignment horizontal="center" vertical="center"/>
    </xf>
    <xf numFmtId="1" fontId="32" fillId="0" borderId="130" xfId="0" applyNumberFormat="1" applyFont="1" applyBorder="1" applyAlignment="1">
      <alignment horizontal="center" vertical="center"/>
    </xf>
    <xf numFmtId="1" fontId="54" fillId="0" borderId="122" xfId="0" applyNumberFormat="1" applyFont="1" applyBorder="1" applyAlignment="1">
      <alignment horizontal="center" vertical="center"/>
    </xf>
    <xf numFmtId="1" fontId="54" fillId="0" borderId="123" xfId="0" applyNumberFormat="1" applyFont="1" applyBorder="1" applyAlignment="1">
      <alignment horizontal="center" vertical="center"/>
    </xf>
    <xf numFmtId="1" fontId="54" fillId="0" borderId="121" xfId="0" applyNumberFormat="1" applyFont="1" applyBorder="1" applyAlignment="1">
      <alignment horizontal="center" vertical="center"/>
    </xf>
    <xf numFmtId="0" fontId="30" fillId="38" borderId="114" xfId="0" applyFont="1" applyFill="1" applyBorder="1" applyAlignment="1">
      <alignment vertical="center" wrapText="1"/>
    </xf>
    <xf numFmtId="0" fontId="58" fillId="38" borderId="116" xfId="0" applyFont="1" applyFill="1" applyBorder="1" applyAlignment="1">
      <alignment horizontal="center" vertical="center" wrapText="1"/>
    </xf>
    <xf numFmtId="1" fontId="32" fillId="38" borderId="118" xfId="0" applyNumberFormat="1" applyFont="1" applyFill="1" applyBorder="1" applyAlignment="1">
      <alignment horizontal="center" vertical="center"/>
    </xf>
    <xf numFmtId="1" fontId="32" fillId="38" borderId="110" xfId="0" applyNumberFormat="1" applyFont="1" applyFill="1" applyBorder="1" applyAlignment="1">
      <alignment horizontal="center" vertical="center"/>
    </xf>
    <xf numFmtId="1" fontId="54" fillId="38" borderId="110" xfId="0" applyNumberFormat="1" applyFont="1" applyFill="1" applyBorder="1" applyAlignment="1">
      <alignment horizontal="center" vertical="center"/>
    </xf>
    <xf numFmtId="1" fontId="54" fillId="38" borderId="119" xfId="0" applyNumberFormat="1" applyFont="1" applyFill="1" applyBorder="1" applyAlignment="1">
      <alignment horizontal="center" vertical="center"/>
    </xf>
    <xf numFmtId="1" fontId="54" fillId="38" borderId="116" xfId="0" applyNumberFormat="1" applyFont="1" applyFill="1" applyBorder="1" applyAlignment="1">
      <alignment horizontal="center" vertical="center"/>
    </xf>
    <xf numFmtId="1" fontId="32" fillId="0" borderId="131" xfId="0" applyNumberFormat="1" applyFont="1" applyBorder="1" applyAlignment="1">
      <alignment horizontal="center" vertical="center"/>
    </xf>
    <xf numFmtId="1" fontId="54" fillId="0" borderId="126" xfId="0" applyNumberFormat="1" applyFont="1" applyBorder="1" applyAlignment="1">
      <alignment horizontal="center" vertical="center"/>
    </xf>
    <xf numFmtId="1" fontId="54" fillId="0" borderId="127" xfId="0" applyNumberFormat="1" applyFont="1" applyBorder="1" applyAlignment="1">
      <alignment horizontal="center" vertical="center"/>
    </xf>
    <xf numFmtId="1" fontId="54" fillId="0" borderId="125" xfId="0" applyNumberFormat="1" applyFont="1" applyBorder="1" applyAlignment="1">
      <alignment horizontal="center" vertical="center"/>
    </xf>
    <xf numFmtId="169" fontId="32" fillId="0" borderId="122" xfId="0" applyNumberFormat="1" applyFont="1" applyBorder="1" applyAlignment="1">
      <alignment horizontal="center" vertical="center"/>
    </xf>
    <xf numFmtId="0" fontId="61" fillId="40" borderId="66" xfId="0" applyFont="1" applyFill="1" applyBorder="1" applyAlignment="1">
      <alignment horizontal="center" vertical="center" wrapText="1"/>
    </xf>
    <xf numFmtId="0" fontId="61" fillId="40" borderId="67" xfId="0" applyFont="1" applyFill="1" applyBorder="1" applyAlignment="1">
      <alignment horizontal="center" vertical="center" wrapText="1"/>
    </xf>
    <xf numFmtId="0" fontId="30" fillId="0" borderId="124" xfId="0" applyFont="1" applyBorder="1" applyAlignment="1">
      <alignment vertical="center" wrapText="1"/>
    </xf>
    <xf numFmtId="0" fontId="66" fillId="0" borderId="0" xfId="0" applyFont="1" applyAlignment="1">
      <alignment vertical="center"/>
    </xf>
    <xf numFmtId="0" fontId="67" fillId="0" borderId="0" xfId="0" applyFont="1" applyAlignment="1" applyProtection="1">
      <alignment horizontal="left" vertical="center"/>
      <protection locked="0"/>
    </xf>
    <xf numFmtId="0" fontId="68" fillId="0" borderId="0" xfId="0" applyFont="1" applyAlignment="1" applyProtection="1">
      <alignment horizontal="center" vertical="center"/>
      <protection locked="0"/>
    </xf>
    <xf numFmtId="0" fontId="68" fillId="0" borderId="0" xfId="0" applyFont="1" applyAlignment="1" applyProtection="1">
      <alignment vertical="center"/>
      <protection locked="0"/>
    </xf>
    <xf numFmtId="0" fontId="69" fillId="0" borderId="0" xfId="0" applyFont="1" applyAlignment="1" applyProtection="1">
      <alignment vertical="center"/>
      <protection locked="0"/>
    </xf>
    <xf numFmtId="0" fontId="66" fillId="0" borderId="0" xfId="0" applyFont="1" applyAlignment="1" applyProtection="1">
      <alignment vertical="center"/>
      <protection locked="0"/>
    </xf>
    <xf numFmtId="0" fontId="66" fillId="0" borderId="0" xfId="0" applyFont="1" applyAlignment="1" applyProtection="1">
      <alignment vertical="center" wrapText="1"/>
      <protection locked="0"/>
    </xf>
    <xf numFmtId="0" fontId="66" fillId="0" borderId="0" xfId="0" applyFont="1" applyAlignment="1" applyProtection="1">
      <alignment horizontal="center" vertical="center"/>
      <protection locked="0"/>
    </xf>
    <xf numFmtId="0" fontId="71" fillId="0" borderId="0" xfId="0" applyFont="1" applyAlignment="1" applyProtection="1">
      <alignment vertical="center"/>
      <protection locked="0"/>
    </xf>
    <xf numFmtId="0" fontId="72" fillId="40" borderId="55" xfId="36" applyFont="1" applyFill="1" applyBorder="1" applyAlignment="1" applyProtection="1">
      <alignment vertical="center" wrapText="1"/>
      <protection locked="0"/>
    </xf>
    <xf numFmtId="0" fontId="76" fillId="40" borderId="50" xfId="36" applyFont="1" applyFill="1" applyBorder="1" applyAlignment="1" applyProtection="1">
      <alignment horizontal="left" vertical="center" wrapText="1"/>
      <protection locked="0"/>
    </xf>
    <xf numFmtId="0" fontId="72" fillId="40" borderId="0" xfId="36" applyFont="1" applyFill="1" applyAlignment="1" applyProtection="1">
      <alignment vertical="center" wrapText="1"/>
      <protection locked="0"/>
    </xf>
    <xf numFmtId="0" fontId="76" fillId="40" borderId="0" xfId="36" applyFont="1" applyFill="1" applyAlignment="1" applyProtection="1">
      <alignment horizontal="left" vertical="center" wrapText="1"/>
      <protection locked="0"/>
    </xf>
    <xf numFmtId="0" fontId="77" fillId="40" borderId="50" xfId="30" applyNumberFormat="1" applyFont="1" applyFill="1" applyBorder="1" applyAlignment="1" applyProtection="1">
      <alignment horizontal="left" vertical="center" wrapText="1"/>
      <protection locked="0"/>
    </xf>
    <xf numFmtId="0" fontId="77" fillId="40" borderId="0" xfId="30" applyNumberFormat="1" applyFont="1" applyFill="1" applyBorder="1" applyAlignment="1" applyProtection="1">
      <alignment horizontal="left" vertical="center" wrapText="1"/>
      <protection locked="0"/>
    </xf>
    <xf numFmtId="0" fontId="78" fillId="40" borderId="50" xfId="30" applyNumberFormat="1" applyFont="1" applyFill="1" applyBorder="1" applyAlignment="1" applyProtection="1">
      <alignment horizontal="left" vertical="center" wrapText="1"/>
      <protection locked="0"/>
    </xf>
    <xf numFmtId="0" fontId="78" fillId="40" borderId="0" xfId="30" applyNumberFormat="1" applyFont="1" applyFill="1" applyBorder="1" applyAlignment="1" applyProtection="1">
      <alignment horizontal="left" vertical="center" wrapText="1"/>
      <protection locked="0"/>
    </xf>
    <xf numFmtId="0" fontId="72" fillId="40" borderId="51" xfId="36" applyFont="1" applyFill="1" applyBorder="1" applyAlignment="1" applyProtection="1">
      <alignment vertical="center" wrapText="1"/>
      <protection locked="0"/>
    </xf>
    <xf numFmtId="173" fontId="76" fillId="40" borderId="53" xfId="36" applyNumberFormat="1" applyFont="1" applyFill="1" applyBorder="1" applyAlignment="1" applyProtection="1">
      <alignment horizontal="center" vertical="center" wrapText="1"/>
      <protection locked="0"/>
    </xf>
    <xf numFmtId="0" fontId="72" fillId="40" borderId="52" xfId="36" applyFont="1" applyFill="1" applyBorder="1" applyAlignment="1" applyProtection="1">
      <alignment vertical="center" wrapText="1"/>
      <protection locked="0"/>
    </xf>
    <xf numFmtId="14" fontId="76" fillId="40" borderId="53" xfId="36" applyNumberFormat="1" applyFont="1" applyFill="1" applyBorder="1" applyAlignment="1" applyProtection="1">
      <alignment horizontal="left" vertical="center" wrapText="1"/>
      <protection locked="0"/>
    </xf>
    <xf numFmtId="14" fontId="76" fillId="40" borderId="52" xfId="36" applyNumberFormat="1" applyFont="1" applyFill="1" applyBorder="1" applyAlignment="1" applyProtection="1">
      <alignment horizontal="left" vertical="center" wrapText="1"/>
      <protection locked="0"/>
    </xf>
    <xf numFmtId="0" fontId="72" fillId="40" borderId="147" xfId="36" applyFont="1" applyFill="1" applyBorder="1" applyAlignment="1" applyProtection="1">
      <alignment horizontal="center" vertical="center" wrapText="1"/>
      <protection locked="0"/>
    </xf>
    <xf numFmtId="0" fontId="72" fillId="40" borderId="148" xfId="36" applyFont="1" applyFill="1" applyBorder="1" applyAlignment="1" applyProtection="1">
      <alignment horizontal="center" vertical="center" wrapText="1"/>
      <protection locked="0"/>
    </xf>
    <xf numFmtId="0" fontId="72" fillId="40" borderId="149" xfId="36" applyFont="1" applyFill="1" applyBorder="1" applyAlignment="1" applyProtection="1">
      <alignment horizontal="center" vertical="center" wrapText="1"/>
      <protection locked="0"/>
    </xf>
    <xf numFmtId="0" fontId="72" fillId="40" borderId="150" xfId="36" applyFont="1" applyFill="1" applyBorder="1" applyAlignment="1" applyProtection="1">
      <alignment horizontal="center" vertical="center" wrapText="1"/>
      <protection locked="0"/>
    </xf>
    <xf numFmtId="0" fontId="72" fillId="40" borderId="151" xfId="36" applyFont="1" applyFill="1" applyBorder="1" applyAlignment="1" applyProtection="1">
      <alignment horizontal="center" vertical="center" wrapText="1"/>
      <protection locked="0"/>
    </xf>
    <xf numFmtId="0" fontId="72" fillId="40" borderId="0" xfId="36" applyFont="1" applyFill="1" applyAlignment="1" applyProtection="1">
      <alignment horizontal="center" vertical="center" wrapText="1"/>
      <protection locked="0"/>
    </xf>
    <xf numFmtId="0" fontId="72" fillId="40" borderId="19" xfId="36" applyFont="1" applyFill="1" applyBorder="1" applyAlignment="1" applyProtection="1">
      <alignment horizontal="center" vertical="center" wrapText="1"/>
      <protection locked="0"/>
    </xf>
    <xf numFmtId="0" fontId="72" fillId="40" borderId="55" xfId="36" applyFont="1" applyFill="1" applyBorder="1" applyAlignment="1" applyProtection="1">
      <alignment horizontal="center" vertical="center" wrapText="1"/>
      <protection locked="0"/>
    </xf>
    <xf numFmtId="0" fontId="72" fillId="40" borderId="54" xfId="36" applyFont="1" applyFill="1" applyBorder="1" applyAlignment="1" applyProtection="1">
      <alignment horizontal="center" vertical="center" wrapText="1"/>
      <protection locked="0"/>
    </xf>
    <xf numFmtId="0" fontId="72" fillId="40" borderId="50" xfId="36" applyFont="1" applyFill="1" applyBorder="1" applyAlignment="1" applyProtection="1">
      <alignment horizontal="center" vertical="center" wrapText="1"/>
      <protection locked="0"/>
    </xf>
    <xf numFmtId="0" fontId="72" fillId="40" borderId="49" xfId="36" applyFont="1" applyFill="1" applyBorder="1" applyAlignment="1" applyProtection="1">
      <alignment horizontal="center" vertical="center" wrapText="1"/>
      <protection locked="0"/>
    </xf>
    <xf numFmtId="37" fontId="79" fillId="34" borderId="106" xfId="0" applyNumberFormat="1" applyFont="1" applyFill="1" applyBorder="1" applyAlignment="1" applyProtection="1">
      <alignment vertical="center"/>
      <protection locked="0"/>
    </xf>
    <xf numFmtId="37" fontId="79" fillId="34" borderId="91" xfId="0" applyNumberFormat="1" applyFont="1" applyFill="1" applyBorder="1" applyAlignment="1" applyProtection="1">
      <alignment vertical="center"/>
      <protection locked="0"/>
    </xf>
    <xf numFmtId="37" fontId="79" fillId="34" borderId="109" xfId="0" applyNumberFormat="1" applyFont="1" applyFill="1" applyBorder="1" applyAlignment="1" applyProtection="1">
      <alignment vertical="center"/>
      <protection locked="0"/>
    </xf>
    <xf numFmtId="37" fontId="79" fillId="34" borderId="106" xfId="0" applyNumberFormat="1" applyFont="1" applyFill="1" applyBorder="1" applyAlignment="1" applyProtection="1">
      <alignment horizontal="left" vertical="center"/>
      <protection locked="0"/>
    </xf>
    <xf numFmtId="37" fontId="79" fillId="34" borderId="91" xfId="0" applyNumberFormat="1" applyFont="1" applyFill="1" applyBorder="1" applyAlignment="1" applyProtection="1">
      <alignment horizontal="left" vertical="center"/>
      <protection locked="0"/>
    </xf>
    <xf numFmtId="37" fontId="79" fillId="34" borderId="92" xfId="0" applyNumberFormat="1" applyFont="1" applyFill="1" applyBorder="1" applyAlignment="1" applyProtection="1">
      <alignment horizontal="left" vertical="center"/>
      <protection locked="0"/>
    </xf>
    <xf numFmtId="166" fontId="80" fillId="34" borderId="146" xfId="0" applyNumberFormat="1" applyFont="1" applyFill="1" applyBorder="1" applyAlignment="1" applyProtection="1">
      <alignment horizontal="center" vertical="center"/>
      <protection locked="0"/>
    </xf>
    <xf numFmtId="166" fontId="80" fillId="34" borderId="91" xfId="0" applyNumberFormat="1" applyFont="1" applyFill="1" applyBorder="1" applyAlignment="1" applyProtection="1">
      <alignment horizontal="center" vertical="center"/>
      <protection locked="0"/>
    </xf>
    <xf numFmtId="166" fontId="80" fillId="34" borderId="109" xfId="0" applyNumberFormat="1" applyFont="1" applyFill="1" applyBorder="1" applyAlignment="1" applyProtection="1">
      <alignment horizontal="center" vertical="center"/>
      <protection locked="0"/>
    </xf>
    <xf numFmtId="167" fontId="81" fillId="34" borderId="106" xfId="0" applyNumberFormat="1" applyFont="1" applyFill="1" applyBorder="1" applyAlignment="1" applyProtection="1">
      <alignment horizontal="right" vertical="center"/>
      <protection locked="0"/>
    </xf>
    <xf numFmtId="167" fontId="81" fillId="34" borderId="92" xfId="0" applyNumberFormat="1" applyFont="1" applyFill="1" applyBorder="1" applyAlignment="1" applyProtection="1">
      <alignment horizontal="right" vertical="center"/>
      <protection locked="0"/>
    </xf>
    <xf numFmtId="0" fontId="81" fillId="34" borderId="72" xfId="0" applyFont="1" applyFill="1" applyBorder="1" applyAlignment="1" applyProtection="1">
      <alignment horizontal="right" vertical="center"/>
      <protection locked="0"/>
    </xf>
    <xf numFmtId="167" fontId="81" fillId="34" borderId="69" xfId="0" applyNumberFormat="1" applyFont="1" applyFill="1" applyBorder="1" applyAlignment="1" applyProtection="1">
      <alignment horizontal="right" vertical="center"/>
      <protection locked="0"/>
    </xf>
    <xf numFmtId="167" fontId="81" fillId="34" borderId="60" xfId="0" applyNumberFormat="1" applyFont="1" applyFill="1" applyBorder="1" applyAlignment="1" applyProtection="1">
      <alignment horizontal="right" vertical="center"/>
      <protection locked="0"/>
    </xf>
    <xf numFmtId="167" fontId="81" fillId="34" borderId="62" xfId="0" applyNumberFormat="1" applyFont="1" applyFill="1" applyBorder="1" applyAlignment="1" applyProtection="1">
      <alignment horizontal="right" vertical="center"/>
      <protection locked="0"/>
    </xf>
    <xf numFmtId="4" fontId="81" fillId="34" borderId="72" xfId="0" applyNumberFormat="1" applyFont="1" applyFill="1" applyBorder="1" applyAlignment="1" applyProtection="1">
      <alignment horizontal="right" vertical="center"/>
      <protection locked="0"/>
    </xf>
    <xf numFmtId="4" fontId="81" fillId="34" borderId="60" xfId="0" applyNumberFormat="1" applyFont="1" applyFill="1" applyBorder="1" applyAlignment="1" applyProtection="1">
      <alignment horizontal="right" vertical="center"/>
      <protection locked="0"/>
    </xf>
    <xf numFmtId="167" fontId="81" fillId="34" borderId="72" xfId="0" applyNumberFormat="1" applyFont="1" applyFill="1" applyBorder="1" applyAlignment="1" applyProtection="1">
      <alignment horizontal="right" vertical="center"/>
      <protection locked="0"/>
    </xf>
    <xf numFmtId="167" fontId="81" fillId="34" borderId="61" xfId="0" applyNumberFormat="1" applyFont="1" applyFill="1" applyBorder="1" applyAlignment="1" applyProtection="1">
      <alignment horizontal="right" vertical="center"/>
      <protection locked="0"/>
    </xf>
    <xf numFmtId="167" fontId="82" fillId="34" borderId="137" xfId="0" applyNumberFormat="1" applyFont="1" applyFill="1" applyBorder="1" applyAlignment="1" applyProtection="1">
      <alignment horizontal="right" vertical="center"/>
      <protection locked="0"/>
    </xf>
    <xf numFmtId="0" fontId="81" fillId="0" borderId="0" xfId="0" applyFont="1" applyAlignment="1">
      <alignment vertical="center"/>
    </xf>
    <xf numFmtId="171" fontId="83" fillId="34" borderId="63" xfId="0" applyNumberFormat="1" applyFont="1" applyFill="1" applyBorder="1" applyAlignment="1" applyProtection="1">
      <alignment horizontal="center" vertical="center"/>
      <protection locked="0"/>
    </xf>
    <xf numFmtId="0" fontId="83" fillId="34" borderId="64" xfId="0" applyFont="1" applyFill="1" applyBorder="1" applyAlignment="1" applyProtection="1">
      <alignment vertical="center"/>
      <protection locked="0"/>
    </xf>
    <xf numFmtId="171" fontId="81" fillId="34" borderId="64" xfId="0" applyNumberFormat="1" applyFont="1" applyFill="1" applyBorder="1" applyAlignment="1" applyProtection="1">
      <alignment horizontal="center" vertical="center"/>
      <protection locked="0"/>
    </xf>
    <xf numFmtId="171" fontId="81" fillId="34" borderId="70" xfId="0" applyNumberFormat="1" applyFont="1" applyFill="1" applyBorder="1" applyAlignment="1" applyProtection="1">
      <alignment horizontal="center" vertical="center"/>
      <protection locked="0"/>
    </xf>
    <xf numFmtId="39" fontId="81" fillId="34" borderId="63" xfId="0" applyNumberFormat="1" applyFont="1" applyFill="1" applyBorder="1" applyAlignment="1" applyProtection="1">
      <alignment horizontal="center" vertical="center"/>
      <protection locked="0"/>
    </xf>
    <xf numFmtId="39" fontId="81" fillId="34" borderId="64" xfId="0" applyNumberFormat="1" applyFont="1" applyFill="1" applyBorder="1" applyAlignment="1" applyProtection="1">
      <alignment horizontal="center" vertical="center"/>
      <protection locked="0"/>
    </xf>
    <xf numFmtId="2" fontId="81" fillId="34" borderId="65" xfId="0" applyNumberFormat="1" applyFont="1" applyFill="1" applyBorder="1" applyAlignment="1">
      <alignment horizontal="center" vertical="center"/>
    </xf>
    <xf numFmtId="166" fontId="81" fillId="34" borderId="73" xfId="0" applyNumberFormat="1" applyFont="1" applyFill="1" applyBorder="1" applyAlignment="1" applyProtection="1">
      <alignment horizontal="center" vertical="center"/>
      <protection locked="0"/>
    </xf>
    <xf numFmtId="166" fontId="81" fillId="34" borderId="64" xfId="0" applyNumberFormat="1" applyFont="1" applyFill="1" applyBorder="1" applyAlignment="1" applyProtection="1">
      <alignment horizontal="center" vertical="center"/>
      <protection locked="0"/>
    </xf>
    <xf numFmtId="166" fontId="81" fillId="34" borderId="70" xfId="0" applyNumberFormat="1" applyFont="1" applyFill="1" applyBorder="1" applyAlignment="1" applyProtection="1">
      <alignment horizontal="center" vertical="center"/>
      <protection locked="0"/>
    </xf>
    <xf numFmtId="170" fontId="81" fillId="34" borderId="63" xfId="0" applyNumberFormat="1" applyFont="1" applyFill="1" applyBorder="1" applyAlignment="1" applyProtection="1">
      <alignment horizontal="right" vertical="center"/>
      <protection locked="0"/>
    </xf>
    <xf numFmtId="170" fontId="81" fillId="34" borderId="65" xfId="0" applyNumberFormat="1" applyFont="1" applyFill="1" applyBorder="1" applyAlignment="1" applyProtection="1">
      <alignment horizontal="right" vertical="center"/>
      <protection locked="0"/>
    </xf>
    <xf numFmtId="170" fontId="81" fillId="34" borderId="73" xfId="0" applyNumberFormat="1" applyFont="1" applyFill="1" applyBorder="1" applyAlignment="1" applyProtection="1">
      <alignment horizontal="right" vertical="center"/>
      <protection locked="0"/>
    </xf>
    <xf numFmtId="170" fontId="81" fillId="34" borderId="70" xfId="0" applyNumberFormat="1" applyFont="1" applyFill="1" applyBorder="1" applyAlignment="1" applyProtection="1">
      <alignment horizontal="right" vertical="center"/>
      <protection locked="0"/>
    </xf>
    <xf numFmtId="170" fontId="81" fillId="34" borderId="64" xfId="0" applyNumberFormat="1" applyFont="1" applyFill="1" applyBorder="1" applyAlignment="1" applyProtection="1">
      <alignment horizontal="right" vertical="center"/>
      <protection locked="0"/>
    </xf>
    <xf numFmtId="167" fontId="81" fillId="34" borderId="65" xfId="0" applyNumberFormat="1" applyFont="1" applyFill="1" applyBorder="1" applyAlignment="1" applyProtection="1">
      <alignment horizontal="right" vertical="center"/>
      <protection locked="0"/>
    </xf>
    <xf numFmtId="167" fontId="81" fillId="34" borderId="63" xfId="0" applyNumberFormat="1" applyFont="1" applyFill="1" applyBorder="1" applyAlignment="1" applyProtection="1">
      <alignment horizontal="right" vertical="center"/>
      <protection locked="0"/>
    </xf>
    <xf numFmtId="0" fontId="81" fillId="0" borderId="0" xfId="0" applyFont="1" applyAlignment="1" applyProtection="1">
      <alignment vertical="center"/>
      <protection locked="0"/>
    </xf>
    <xf numFmtId="167" fontId="82" fillId="34" borderId="138" xfId="0" applyNumberFormat="1" applyFont="1" applyFill="1" applyBorder="1" applyAlignment="1" applyProtection="1">
      <alignment horizontal="right" vertical="center"/>
      <protection locked="0"/>
    </xf>
    <xf numFmtId="171" fontId="81" fillId="34" borderId="63" xfId="0" applyNumberFormat="1" applyFont="1" applyFill="1" applyBorder="1" applyAlignment="1" applyProtection="1">
      <alignment horizontal="center" vertical="center"/>
      <protection locked="0"/>
    </xf>
    <xf numFmtId="170" fontId="81" fillId="34" borderId="117" xfId="0" applyNumberFormat="1" applyFont="1" applyFill="1" applyBorder="1" applyAlignment="1" applyProtection="1">
      <alignment horizontal="right" vertical="center"/>
      <protection locked="0"/>
    </xf>
    <xf numFmtId="171" fontId="81" fillId="0" borderId="124" xfId="0" applyNumberFormat="1" applyFont="1" applyBorder="1" applyAlignment="1" applyProtection="1">
      <alignment horizontal="center" vertical="center"/>
      <protection locked="0"/>
    </xf>
    <xf numFmtId="0" fontId="81" fillId="0" borderId="126" xfId="0" applyFont="1" applyBorder="1" applyAlignment="1" applyProtection="1">
      <alignment vertical="center"/>
      <protection locked="0"/>
    </xf>
    <xf numFmtId="171" fontId="81" fillId="0" borderId="126" xfId="0" applyNumberFormat="1" applyFont="1" applyBorder="1" applyAlignment="1" applyProtection="1">
      <alignment horizontal="center" vertical="center"/>
      <protection locked="0"/>
    </xf>
    <xf numFmtId="171" fontId="81" fillId="0" borderId="125" xfId="0" applyNumberFormat="1" applyFont="1" applyBorder="1" applyAlignment="1" applyProtection="1">
      <alignment horizontal="right" vertical="center"/>
      <protection locked="0"/>
    </xf>
    <xf numFmtId="171" fontId="81" fillId="35" borderId="63" xfId="0" applyNumberFormat="1" applyFont="1" applyFill="1" applyBorder="1" applyAlignment="1" applyProtection="1">
      <alignment horizontal="center" vertical="center"/>
      <protection locked="0"/>
    </xf>
    <xf numFmtId="171" fontId="81" fillId="35" borderId="64" xfId="0" applyNumberFormat="1" applyFont="1" applyFill="1" applyBorder="1" applyAlignment="1" applyProtection="1">
      <alignment horizontal="center" vertical="center"/>
      <protection locked="0"/>
    </xf>
    <xf numFmtId="2" fontId="81" fillId="35" borderId="65" xfId="0" applyNumberFormat="1" applyFont="1" applyFill="1" applyBorder="1" applyAlignment="1">
      <alignment horizontal="center" vertical="center"/>
    </xf>
    <xf numFmtId="166" fontId="81" fillId="33" borderId="64" xfId="0" applyNumberFormat="1" applyFont="1" applyFill="1" applyBorder="1" applyAlignment="1" applyProtection="1">
      <alignment horizontal="center" vertical="center"/>
      <protection locked="0"/>
    </xf>
    <xf numFmtId="166" fontId="81" fillId="0" borderId="64" xfId="0" applyNumberFormat="1" applyFont="1" applyBorder="1" applyAlignment="1" applyProtection="1">
      <alignment horizontal="center" vertical="center"/>
      <protection locked="0"/>
    </xf>
    <xf numFmtId="166" fontId="81" fillId="0" borderId="70" xfId="0" applyNumberFormat="1" applyFont="1" applyBorder="1" applyAlignment="1" applyProtection="1">
      <alignment horizontal="center" vertical="center"/>
      <protection locked="0"/>
    </xf>
    <xf numFmtId="170" fontId="81" fillId="0" borderId="124" xfId="0" applyNumberFormat="1" applyFont="1" applyBorder="1" applyAlignment="1" applyProtection="1">
      <alignment horizontal="right" vertical="center"/>
      <protection locked="0"/>
    </xf>
    <xf numFmtId="170" fontId="81" fillId="0" borderId="125" xfId="0" applyNumberFormat="1" applyFont="1" applyBorder="1" applyAlignment="1" applyProtection="1">
      <alignment horizontal="right" vertical="center"/>
      <protection locked="0"/>
    </xf>
    <xf numFmtId="170" fontId="81" fillId="33" borderId="117" xfId="0" applyNumberFormat="1" applyFont="1" applyFill="1" applyBorder="1" applyAlignment="1" applyProtection="1">
      <alignment horizontal="right" vertical="center"/>
      <protection locked="0"/>
    </xf>
    <xf numFmtId="170" fontId="81" fillId="0" borderId="70" xfId="0" applyNumberFormat="1" applyFont="1" applyBorder="1" applyAlignment="1" applyProtection="1">
      <alignment horizontal="right" vertical="center"/>
      <protection locked="0"/>
    </xf>
    <xf numFmtId="170" fontId="81" fillId="0" borderId="63" xfId="0" applyNumberFormat="1" applyFont="1" applyBorder="1" applyAlignment="1" applyProtection="1">
      <alignment horizontal="right" vertical="center"/>
      <protection locked="0"/>
    </xf>
    <xf numFmtId="170" fontId="81" fillId="0" borderId="65" xfId="0" applyNumberFormat="1" applyFont="1" applyBorder="1" applyAlignment="1" applyProtection="1">
      <alignment horizontal="right" vertical="center"/>
      <protection locked="0"/>
    </xf>
    <xf numFmtId="170" fontId="81" fillId="0" borderId="73" xfId="0" applyNumberFormat="1" applyFont="1" applyBorder="1" applyAlignment="1" applyProtection="1">
      <alignment horizontal="right" vertical="center"/>
      <protection locked="0"/>
    </xf>
    <xf numFmtId="170" fontId="81" fillId="0" borderId="126" xfId="0" applyNumberFormat="1" applyFont="1" applyBorder="1" applyAlignment="1" applyProtection="1">
      <alignment horizontal="right" vertical="center"/>
      <protection locked="0"/>
    </xf>
    <xf numFmtId="167" fontId="81" fillId="0" borderId="125" xfId="0" applyNumberFormat="1" applyFont="1" applyBorder="1" applyAlignment="1" applyProtection="1">
      <alignment horizontal="right" vertical="center"/>
      <protection locked="0"/>
    </xf>
    <xf numFmtId="167" fontId="81" fillId="36" borderId="124" xfId="0" applyNumberFormat="1" applyFont="1" applyFill="1" applyBorder="1" applyAlignment="1" applyProtection="1">
      <alignment horizontal="right" vertical="center"/>
      <protection locked="0"/>
    </xf>
    <xf numFmtId="167" fontId="81" fillId="36" borderId="125" xfId="0" applyNumberFormat="1" applyFont="1" applyFill="1" applyBorder="1" applyAlignment="1" applyProtection="1">
      <alignment horizontal="right" vertical="center"/>
      <protection locked="0"/>
    </xf>
    <xf numFmtId="167" fontId="82" fillId="0" borderId="139" xfId="0" applyNumberFormat="1" applyFont="1" applyBorder="1" applyAlignment="1" applyProtection="1">
      <alignment horizontal="left" vertical="center"/>
      <protection locked="0"/>
    </xf>
    <xf numFmtId="171" fontId="81" fillId="0" borderId="120" xfId="0" applyNumberFormat="1" applyFont="1" applyBorder="1" applyAlignment="1" applyProtection="1">
      <alignment horizontal="center" vertical="center"/>
      <protection locked="0"/>
    </xf>
    <xf numFmtId="0" fontId="81" fillId="0" borderId="122" xfId="0" applyFont="1" applyBorder="1" applyAlignment="1" applyProtection="1">
      <alignment vertical="center"/>
      <protection locked="0"/>
    </xf>
    <xf numFmtId="171" fontId="81" fillId="0" borderId="122" xfId="0" applyNumberFormat="1" applyFont="1" applyBorder="1" applyAlignment="1" applyProtection="1">
      <alignment horizontal="center" vertical="center"/>
      <protection locked="0"/>
    </xf>
    <xf numFmtId="171" fontId="81" fillId="0" borderId="121" xfId="0" applyNumberFormat="1" applyFont="1" applyBorder="1" applyAlignment="1" applyProtection="1">
      <alignment horizontal="right" vertical="center"/>
      <protection locked="0"/>
    </xf>
    <xf numFmtId="170" fontId="81" fillId="0" borderId="120" xfId="0" applyNumberFormat="1" applyFont="1" applyBorder="1" applyAlignment="1" applyProtection="1">
      <alignment horizontal="right" vertical="center"/>
      <protection locked="0"/>
    </xf>
    <xf numFmtId="170" fontId="81" fillId="0" borderId="121" xfId="0" applyNumberFormat="1" applyFont="1" applyBorder="1" applyAlignment="1" applyProtection="1">
      <alignment horizontal="right" vertical="center"/>
      <protection locked="0"/>
    </xf>
    <xf numFmtId="170" fontId="81" fillId="0" borderId="122" xfId="0" applyNumberFormat="1" applyFont="1" applyBorder="1" applyAlignment="1" applyProtection="1">
      <alignment horizontal="right" vertical="center"/>
      <protection locked="0"/>
    </xf>
    <xf numFmtId="167" fontId="81" fillId="0" borderId="121" xfId="0" applyNumberFormat="1" applyFont="1" applyBorder="1" applyAlignment="1" applyProtection="1">
      <alignment horizontal="right" vertical="center"/>
      <protection locked="0"/>
    </xf>
    <xf numFmtId="167" fontId="81" fillId="36" borderId="120" xfId="0" applyNumberFormat="1" applyFont="1" applyFill="1" applyBorder="1" applyAlignment="1" applyProtection="1">
      <alignment horizontal="right" vertical="center"/>
      <protection locked="0"/>
    </xf>
    <xf numFmtId="167" fontId="81" fillId="36" borderId="121" xfId="0" applyNumberFormat="1" applyFont="1" applyFill="1" applyBorder="1" applyAlignment="1" applyProtection="1">
      <alignment horizontal="right" vertical="center"/>
      <protection locked="0"/>
    </xf>
    <xf numFmtId="167" fontId="82" fillId="0" borderId="140" xfId="0" applyNumberFormat="1" applyFont="1" applyBorder="1" applyAlignment="1" applyProtection="1">
      <alignment horizontal="left" vertical="center"/>
      <protection locked="0"/>
    </xf>
    <xf numFmtId="171" fontId="81" fillId="0" borderId="132" xfId="0" applyNumberFormat="1" applyFont="1" applyBorder="1" applyAlignment="1" applyProtection="1">
      <alignment horizontal="center" vertical="center"/>
      <protection locked="0"/>
    </xf>
    <xf numFmtId="0" fontId="81" fillId="0" borderId="133" xfId="0" applyFont="1" applyBorder="1" applyAlignment="1" applyProtection="1">
      <alignment vertical="center"/>
      <protection locked="0"/>
    </xf>
    <xf numFmtId="171" fontId="81" fillId="0" borderId="133" xfId="0" applyNumberFormat="1" applyFont="1" applyBorder="1" applyAlignment="1" applyProtection="1">
      <alignment horizontal="center" vertical="center"/>
      <protection locked="0"/>
    </xf>
    <xf numFmtId="171" fontId="81" fillId="0" borderId="134" xfId="0" applyNumberFormat="1" applyFont="1" applyBorder="1" applyAlignment="1" applyProtection="1">
      <alignment horizontal="right" vertical="center"/>
      <protection locked="0"/>
    </xf>
    <xf numFmtId="170" fontId="81" fillId="0" borderId="132" xfId="0" applyNumberFormat="1" applyFont="1" applyBorder="1" applyAlignment="1" applyProtection="1">
      <alignment horizontal="right" vertical="center"/>
      <protection locked="0"/>
    </xf>
    <xf numFmtId="170" fontId="81" fillId="0" borderId="134" xfId="0" applyNumberFormat="1" applyFont="1" applyBorder="1" applyAlignment="1" applyProtection="1">
      <alignment horizontal="right" vertical="center"/>
      <protection locked="0"/>
    </xf>
    <xf numFmtId="170" fontId="81" fillId="0" borderId="133" xfId="0" applyNumberFormat="1" applyFont="1" applyBorder="1" applyAlignment="1" applyProtection="1">
      <alignment horizontal="right" vertical="center"/>
      <protection locked="0"/>
    </xf>
    <xf numFmtId="167" fontId="81" fillId="0" borderId="134" xfId="0" applyNumberFormat="1" applyFont="1" applyBorder="1" applyAlignment="1" applyProtection="1">
      <alignment horizontal="right" vertical="center"/>
      <protection locked="0"/>
    </xf>
    <xf numFmtId="167" fontId="81" fillId="36" borderId="132" xfId="0" applyNumberFormat="1" applyFont="1" applyFill="1" applyBorder="1" applyAlignment="1" applyProtection="1">
      <alignment horizontal="right" vertical="center"/>
      <protection locked="0"/>
    </xf>
    <xf numFmtId="167" fontId="81" fillId="36" borderId="134" xfId="0" applyNumberFormat="1" applyFont="1" applyFill="1" applyBorder="1" applyAlignment="1" applyProtection="1">
      <alignment horizontal="right" vertical="center"/>
      <protection locked="0"/>
    </xf>
    <xf numFmtId="167" fontId="82" fillId="0" borderId="141" xfId="0" applyNumberFormat="1" applyFont="1" applyBorder="1" applyAlignment="1" applyProtection="1">
      <alignment horizontal="left" vertical="center"/>
      <protection locked="0"/>
    </xf>
    <xf numFmtId="171" fontId="81" fillId="34" borderId="70" xfId="0" applyNumberFormat="1" applyFont="1" applyFill="1" applyBorder="1" applyAlignment="1" applyProtection="1">
      <alignment horizontal="right" vertical="center"/>
      <protection locked="0"/>
    </xf>
    <xf numFmtId="167" fontId="82" fillId="34" borderId="138" xfId="0" applyNumberFormat="1" applyFont="1" applyFill="1" applyBorder="1" applyAlignment="1" applyProtection="1">
      <alignment horizontal="left" vertical="center"/>
      <protection locked="0"/>
    </xf>
    <xf numFmtId="39" fontId="81" fillId="35" borderId="63" xfId="0" applyNumberFormat="1" applyFont="1" applyFill="1" applyBorder="1" applyAlignment="1" applyProtection="1">
      <alignment horizontal="center" vertical="center"/>
      <protection locked="0"/>
    </xf>
    <xf numFmtId="39" fontId="81" fillId="35" borderId="64" xfId="0" applyNumberFormat="1" applyFont="1" applyFill="1" applyBorder="1" applyAlignment="1" applyProtection="1">
      <alignment horizontal="center" vertical="center"/>
      <protection locked="0"/>
    </xf>
    <xf numFmtId="166" fontId="81" fillId="0" borderId="73" xfId="0" applyNumberFormat="1" applyFont="1" applyBorder="1" applyAlignment="1" applyProtection="1">
      <alignment horizontal="center" vertical="center"/>
      <protection locked="0"/>
    </xf>
    <xf numFmtId="170" fontId="81" fillId="0" borderId="117" xfId="0" applyNumberFormat="1" applyFont="1" applyBorder="1" applyAlignment="1" applyProtection="1">
      <alignment horizontal="right" vertical="center"/>
      <protection locked="0"/>
    </xf>
    <xf numFmtId="170" fontId="80" fillId="34" borderId="117" xfId="0" applyNumberFormat="1" applyFont="1" applyFill="1" applyBorder="1" applyAlignment="1" applyProtection="1">
      <alignment horizontal="right" vertical="center"/>
      <protection locked="0"/>
    </xf>
    <xf numFmtId="171" fontId="81" fillId="0" borderId="63" xfId="0" applyNumberFormat="1" applyFont="1" applyBorder="1" applyAlignment="1" applyProtection="1">
      <alignment horizontal="center" vertical="center"/>
      <protection locked="0"/>
    </xf>
    <xf numFmtId="0" fontId="81" fillId="0" borderId="64" xfId="0" applyFont="1" applyBorder="1" applyAlignment="1" applyProtection="1">
      <alignment vertical="center"/>
      <protection locked="0"/>
    </xf>
    <xf numFmtId="171" fontId="81" fillId="0" borderId="64" xfId="0" applyNumberFormat="1" applyFont="1" applyBorder="1" applyAlignment="1" applyProtection="1">
      <alignment horizontal="center" vertical="center"/>
      <protection locked="0"/>
    </xf>
    <xf numFmtId="171" fontId="81" fillId="0" borderId="65" xfId="0" applyNumberFormat="1" applyFont="1" applyBorder="1" applyAlignment="1" applyProtection="1">
      <alignment horizontal="right" vertical="center"/>
      <protection locked="0"/>
    </xf>
    <xf numFmtId="170" fontId="81" fillId="0" borderId="64" xfId="0" applyNumberFormat="1" applyFont="1" applyBorder="1" applyAlignment="1" applyProtection="1">
      <alignment horizontal="right" vertical="center"/>
      <protection locked="0"/>
    </xf>
    <xf numFmtId="167" fontId="81" fillId="0" borderId="65" xfId="0" applyNumberFormat="1" applyFont="1" applyBorder="1" applyAlignment="1" applyProtection="1">
      <alignment horizontal="right" vertical="center"/>
      <protection locked="0"/>
    </xf>
    <xf numFmtId="167" fontId="81" fillId="36" borderId="63" xfId="0" applyNumberFormat="1" applyFont="1" applyFill="1" applyBorder="1" applyAlignment="1" applyProtection="1">
      <alignment horizontal="right" vertical="center"/>
      <protection locked="0"/>
    </xf>
    <xf numFmtId="167" fontId="81" fillId="36" borderId="65" xfId="0" applyNumberFormat="1" applyFont="1" applyFill="1" applyBorder="1" applyAlignment="1" applyProtection="1">
      <alignment horizontal="right" vertical="center"/>
      <protection locked="0"/>
    </xf>
    <xf numFmtId="167" fontId="82" fillId="0" borderId="138" xfId="0" applyNumberFormat="1" applyFont="1" applyBorder="1" applyAlignment="1" applyProtection="1">
      <alignment horizontal="left" vertical="center"/>
      <protection locked="0"/>
    </xf>
    <xf numFmtId="39" fontId="83" fillId="34" borderId="63" xfId="0" applyNumberFormat="1" applyFont="1" applyFill="1" applyBorder="1" applyAlignment="1" applyProtection="1">
      <alignment horizontal="center" vertical="center"/>
      <protection locked="0"/>
    </xf>
    <xf numFmtId="37" fontId="83" fillId="34" borderId="64" xfId="0" applyNumberFormat="1" applyFont="1" applyFill="1" applyBorder="1" applyAlignment="1" applyProtection="1">
      <alignment horizontal="left" vertical="center"/>
      <protection locked="0"/>
    </xf>
    <xf numFmtId="39" fontId="81" fillId="34" borderId="70" xfId="0" applyNumberFormat="1" applyFont="1" applyFill="1" applyBorder="1" applyAlignment="1" applyProtection="1">
      <alignment horizontal="right" vertical="center"/>
      <protection locked="0"/>
    </xf>
    <xf numFmtId="166" fontId="81" fillId="41" borderId="73" xfId="0" applyNumberFormat="1" applyFont="1" applyFill="1" applyBorder="1" applyAlignment="1" applyProtection="1">
      <alignment horizontal="center" vertical="center"/>
      <protection locked="0"/>
    </xf>
    <xf numFmtId="166" fontId="81" fillId="41" borderId="64" xfId="0" applyNumberFormat="1" applyFont="1" applyFill="1" applyBorder="1" applyAlignment="1" applyProtection="1">
      <alignment horizontal="center" vertical="center"/>
      <protection locked="0"/>
    </xf>
    <xf numFmtId="166" fontId="81" fillId="41" borderId="70" xfId="0" applyNumberFormat="1" applyFont="1" applyFill="1" applyBorder="1" applyAlignment="1" applyProtection="1">
      <alignment horizontal="center" vertical="center"/>
      <protection locked="0"/>
    </xf>
    <xf numFmtId="170" fontId="81" fillId="41" borderId="64" xfId="0" applyNumberFormat="1" applyFont="1" applyFill="1" applyBorder="1" applyAlignment="1" applyProtection="1">
      <alignment horizontal="right" vertical="center"/>
      <protection locked="0"/>
    </xf>
    <xf numFmtId="167" fontId="81" fillId="41" borderId="65" xfId="0" applyNumberFormat="1" applyFont="1" applyFill="1" applyBorder="1" applyAlignment="1" applyProtection="1">
      <alignment horizontal="right" vertical="center"/>
      <protection locked="0"/>
    </xf>
    <xf numFmtId="167" fontId="82" fillId="41" borderId="138" xfId="0" applyNumberFormat="1" applyFont="1" applyFill="1" applyBorder="1" applyAlignment="1" applyProtection="1">
      <alignment horizontal="left" vertical="center"/>
      <protection locked="0"/>
    </xf>
    <xf numFmtId="172" fontId="81" fillId="0" borderId="124" xfId="0" applyNumberFormat="1" applyFont="1" applyBorder="1" applyAlignment="1" applyProtection="1">
      <alignment horizontal="center" vertical="center"/>
      <protection locked="0"/>
    </xf>
    <xf numFmtId="37" fontId="81" fillId="0" borderId="126" xfId="0" applyNumberFormat="1" applyFont="1" applyBorder="1" applyAlignment="1" applyProtection="1">
      <alignment horizontal="left" vertical="center"/>
      <protection locked="0"/>
    </xf>
    <xf numFmtId="167" fontId="82" fillId="0" borderId="139" xfId="0" applyNumberFormat="1" applyFont="1" applyBorder="1" applyAlignment="1" applyProtection="1">
      <alignment horizontal="left" vertical="center" wrapText="1"/>
      <protection locked="0"/>
    </xf>
    <xf numFmtId="170" fontId="81" fillId="0" borderId="73" xfId="0" applyNumberFormat="1" applyFont="1" applyBorder="1" applyAlignment="1" applyProtection="1">
      <alignment horizontal="right" vertical="center" wrapText="1"/>
      <protection locked="0"/>
    </xf>
    <xf numFmtId="170" fontId="81" fillId="0" borderId="70" xfId="0" applyNumberFormat="1" applyFont="1" applyBorder="1" applyAlignment="1" applyProtection="1">
      <alignment horizontal="right" vertical="center" wrapText="1"/>
      <protection locked="0"/>
    </xf>
    <xf numFmtId="170" fontId="81" fillId="0" borderId="63" xfId="0" applyNumberFormat="1" applyFont="1" applyBorder="1" applyAlignment="1" applyProtection="1">
      <alignment horizontal="right" vertical="center" wrapText="1"/>
      <protection locked="0"/>
    </xf>
    <xf numFmtId="170" fontId="81" fillId="0" borderId="65" xfId="0" applyNumberFormat="1" applyFont="1" applyBorder="1" applyAlignment="1" applyProtection="1">
      <alignment horizontal="right" vertical="center" wrapText="1"/>
      <protection locked="0"/>
    </xf>
    <xf numFmtId="170" fontId="81" fillId="0" borderId="64" xfId="0" applyNumberFormat="1" applyFont="1" applyBorder="1" applyAlignment="1" applyProtection="1">
      <alignment horizontal="right" vertical="center" wrapText="1"/>
      <protection locked="0"/>
    </xf>
    <xf numFmtId="167" fontId="81" fillId="0" borderId="65" xfId="0" applyNumberFormat="1" applyFont="1" applyBorder="1" applyAlignment="1" applyProtection="1">
      <alignment horizontal="right" vertical="center" wrapText="1"/>
      <protection locked="0"/>
    </xf>
    <xf numFmtId="167" fontId="81" fillId="36" borderId="63" xfId="0" applyNumberFormat="1" applyFont="1" applyFill="1" applyBorder="1" applyAlignment="1" applyProtection="1">
      <alignment horizontal="right" vertical="center" wrapText="1"/>
      <protection locked="0"/>
    </xf>
    <xf numFmtId="167" fontId="81" fillId="36" borderId="65" xfId="0" applyNumberFormat="1" applyFont="1" applyFill="1" applyBorder="1" applyAlignment="1" applyProtection="1">
      <alignment horizontal="right" vertical="center" wrapText="1"/>
      <protection locked="0"/>
    </xf>
    <xf numFmtId="170" fontId="81" fillId="0" borderId="56" xfId="38" applyNumberFormat="1" applyFont="1" applyFill="1" applyBorder="1" applyAlignment="1" applyProtection="1">
      <alignment vertical="center" wrapText="1"/>
      <protection locked="0"/>
    </xf>
    <xf numFmtId="170" fontId="81" fillId="0" borderId="57" xfId="38" applyNumberFormat="1" applyFont="1" applyFill="1" applyBorder="1" applyAlignment="1" applyProtection="1">
      <alignment horizontal="right" vertical="center" wrapText="1"/>
      <protection locked="0"/>
    </xf>
    <xf numFmtId="167" fontId="81" fillId="0" borderId="58" xfId="38" applyNumberFormat="1" applyFont="1" applyFill="1" applyBorder="1" applyAlignment="1" applyProtection="1">
      <alignment vertical="center" wrapText="1"/>
      <protection locked="0"/>
    </xf>
    <xf numFmtId="0" fontId="84" fillId="0" borderId="0" xfId="0" applyFont="1" applyAlignment="1" applyProtection="1">
      <alignment horizontal="center" vertical="center" wrapText="1"/>
      <protection locked="0"/>
    </xf>
    <xf numFmtId="0" fontId="66" fillId="0" borderId="0" xfId="0" applyFont="1" applyAlignment="1" applyProtection="1">
      <alignment horizontal="left" vertical="center"/>
      <protection locked="0"/>
    </xf>
    <xf numFmtId="0" fontId="66" fillId="0" borderId="0" xfId="0" applyFont="1" applyAlignment="1" applyProtection="1">
      <alignment horizontal="center" vertical="center" wrapText="1"/>
      <protection locked="0"/>
    </xf>
    <xf numFmtId="167" fontId="80" fillId="0" borderId="139" xfId="0" applyNumberFormat="1" applyFont="1" applyBorder="1" applyAlignment="1" applyProtection="1">
      <alignment horizontal="left" vertical="center"/>
      <protection locked="0"/>
    </xf>
    <xf numFmtId="167" fontId="80" fillId="0" borderId="141" xfId="0" applyNumberFormat="1" applyFont="1" applyBorder="1" applyAlignment="1" applyProtection="1">
      <alignment horizontal="left" vertical="center"/>
      <protection locked="0"/>
    </xf>
    <xf numFmtId="37" fontId="86" fillId="43" borderId="153" xfId="0" applyNumberFormat="1" applyFont="1" applyFill="1" applyBorder="1" applyAlignment="1">
      <alignment horizontal="right" vertical="center" wrapText="1"/>
    </xf>
    <xf numFmtId="37" fontId="86" fillId="43" borderId="154" xfId="0" applyNumberFormat="1" applyFont="1" applyFill="1" applyBorder="1" applyAlignment="1">
      <alignment horizontal="right" vertical="center" wrapText="1"/>
    </xf>
    <xf numFmtId="2" fontId="86" fillId="43" borderId="155" xfId="0" applyNumberFormat="1" applyFont="1" applyFill="1" applyBorder="1" applyAlignment="1">
      <alignment horizontal="right" vertical="center" wrapText="1"/>
    </xf>
    <xf numFmtId="166" fontId="86" fillId="43" borderId="154" xfId="0" applyNumberFormat="1" applyFont="1" applyFill="1" applyBorder="1" applyAlignment="1" applyProtection="1">
      <alignment horizontal="center" vertical="center"/>
      <protection locked="0"/>
    </xf>
    <xf numFmtId="166" fontId="86" fillId="43" borderId="156" xfId="0" applyNumberFormat="1" applyFont="1" applyFill="1" applyBorder="1" applyAlignment="1" applyProtection="1">
      <alignment horizontal="center" vertical="center"/>
      <protection locked="0"/>
    </xf>
    <xf numFmtId="166" fontId="86" fillId="43" borderId="157" xfId="0" applyNumberFormat="1" applyFont="1" applyFill="1" applyBorder="1" applyAlignment="1" applyProtection="1">
      <alignment horizontal="center" vertical="center"/>
      <protection locked="0"/>
    </xf>
    <xf numFmtId="0" fontId="84" fillId="0" borderId="158" xfId="0" applyFont="1" applyBorder="1" applyAlignment="1" applyProtection="1">
      <alignment horizontal="right" vertical="center"/>
      <protection locked="0"/>
    </xf>
    <xf numFmtId="167" fontId="84" fillId="0" borderId="159" xfId="0" applyNumberFormat="1" applyFont="1" applyBorder="1" applyAlignment="1" applyProtection="1">
      <alignment vertical="center"/>
      <protection locked="0"/>
    </xf>
    <xf numFmtId="0" fontId="84" fillId="0" borderId="160" xfId="0" applyFont="1" applyBorder="1" applyAlignment="1" applyProtection="1">
      <alignment horizontal="right" vertical="center"/>
      <protection locked="0"/>
    </xf>
    <xf numFmtId="167" fontId="88" fillId="0" borderId="161" xfId="0" applyNumberFormat="1" applyFont="1" applyBorder="1" applyAlignment="1" applyProtection="1">
      <alignment vertical="center"/>
      <protection locked="0"/>
    </xf>
    <xf numFmtId="0" fontId="86" fillId="43" borderId="162" xfId="0" applyFont="1" applyFill="1" applyBorder="1" applyAlignment="1" applyProtection="1">
      <alignment horizontal="right" vertical="center"/>
      <protection locked="0"/>
    </xf>
    <xf numFmtId="170" fontId="86" fillId="43" borderId="163" xfId="0" applyNumberFormat="1" applyFont="1" applyFill="1" applyBorder="1" applyAlignment="1" applyProtection="1">
      <alignment vertical="center"/>
      <protection locked="0"/>
    </xf>
    <xf numFmtId="39" fontId="81" fillId="0" borderId="126" xfId="0" applyNumberFormat="1" applyFont="1" applyBorder="1" applyAlignment="1" applyProtection="1">
      <alignment horizontal="center" vertical="center"/>
      <protection locked="0"/>
    </xf>
    <xf numFmtId="39" fontId="81" fillId="0" borderId="125" xfId="0" applyNumberFormat="1" applyFont="1" applyBorder="1" applyAlignment="1" applyProtection="1">
      <alignment horizontal="right" vertical="center"/>
      <protection locked="0"/>
    </xf>
    <xf numFmtId="39" fontId="81" fillId="35" borderId="124" xfId="0" applyNumberFormat="1" applyFont="1" applyFill="1" applyBorder="1" applyAlignment="1" applyProtection="1">
      <alignment horizontal="center" vertical="center"/>
      <protection locked="0"/>
    </xf>
    <xf numFmtId="39" fontId="81" fillId="35" borderId="126" xfId="0" applyNumberFormat="1" applyFont="1" applyFill="1" applyBorder="1" applyAlignment="1" applyProtection="1">
      <alignment horizontal="center" vertical="center"/>
      <protection locked="0"/>
    </xf>
    <xf numFmtId="2" fontId="81" fillId="35" borderId="125" xfId="0" applyNumberFormat="1" applyFont="1" applyFill="1" applyBorder="1" applyAlignment="1">
      <alignment horizontal="center" vertical="center"/>
    </xf>
    <xf numFmtId="166" fontId="81" fillId="0" borderId="131" xfId="0" applyNumberFormat="1" applyFont="1" applyBorder="1" applyAlignment="1" applyProtection="1">
      <alignment horizontal="center" vertical="center"/>
      <protection locked="0"/>
    </xf>
    <xf numFmtId="166" fontId="81" fillId="0" borderId="126" xfId="0" applyNumberFormat="1" applyFont="1" applyBorder="1" applyAlignment="1" applyProtection="1">
      <alignment horizontal="center" vertical="center"/>
      <protection locked="0"/>
    </xf>
    <xf numFmtId="166" fontId="81" fillId="0" borderId="127" xfId="0" applyNumberFormat="1" applyFont="1" applyBorder="1" applyAlignment="1" applyProtection="1">
      <alignment horizontal="center" vertical="center"/>
      <protection locked="0"/>
    </xf>
    <xf numFmtId="172" fontId="81" fillId="0" borderId="120" xfId="0" applyNumberFormat="1" applyFont="1" applyBorder="1" applyAlignment="1" applyProtection="1">
      <alignment horizontal="center" vertical="center"/>
      <protection locked="0"/>
    </xf>
    <xf numFmtId="37" fontId="81" fillId="0" borderId="122" xfId="0" applyNumberFormat="1" applyFont="1" applyBorder="1" applyAlignment="1" applyProtection="1">
      <alignment horizontal="left" vertical="center"/>
      <protection locked="0"/>
    </xf>
    <xf numFmtId="39" fontId="81" fillId="0" borderId="122" xfId="0" applyNumberFormat="1" applyFont="1" applyBorder="1" applyAlignment="1" applyProtection="1">
      <alignment horizontal="center" vertical="center"/>
      <protection locked="0"/>
    </xf>
    <xf numFmtId="39" fontId="81" fillId="0" borderId="121" xfId="0" applyNumberFormat="1" applyFont="1" applyBorder="1" applyAlignment="1" applyProtection="1">
      <alignment horizontal="right" vertical="center"/>
      <protection locked="0"/>
    </xf>
    <xf numFmtId="39" fontId="81" fillId="35" borderId="120" xfId="0" applyNumberFormat="1" applyFont="1" applyFill="1" applyBorder="1" applyAlignment="1" applyProtection="1">
      <alignment horizontal="center" vertical="center"/>
      <protection locked="0"/>
    </xf>
    <xf numFmtId="39" fontId="81" fillId="35" borderId="122" xfId="0" applyNumberFormat="1" applyFont="1" applyFill="1" applyBorder="1" applyAlignment="1" applyProtection="1">
      <alignment horizontal="center" vertical="center"/>
      <protection locked="0"/>
    </xf>
    <xf numFmtId="2" fontId="81" fillId="35" borderId="121" xfId="0" applyNumberFormat="1" applyFont="1" applyFill="1" applyBorder="1" applyAlignment="1">
      <alignment horizontal="center" vertical="center"/>
    </xf>
    <xf numFmtId="166" fontId="81" fillId="0" borderId="130" xfId="0" applyNumberFormat="1" applyFont="1" applyBorder="1" applyAlignment="1" applyProtection="1">
      <alignment horizontal="center" vertical="center"/>
      <protection locked="0"/>
    </xf>
    <xf numFmtId="166" fontId="81" fillId="0" borderId="122" xfId="0" applyNumberFormat="1" applyFont="1" applyBorder="1" applyAlignment="1" applyProtection="1">
      <alignment horizontal="center" vertical="center"/>
      <protection locked="0"/>
    </xf>
    <xf numFmtId="166" fontId="81" fillId="0" borderId="123" xfId="0" applyNumberFormat="1" applyFont="1" applyBorder="1" applyAlignment="1" applyProtection="1">
      <alignment horizontal="center" vertical="center"/>
      <protection locked="0"/>
    </xf>
    <xf numFmtId="172" fontId="80" fillId="0" borderId="120" xfId="0" applyNumberFormat="1" applyFont="1" applyBorder="1" applyAlignment="1" applyProtection="1">
      <alignment horizontal="center" vertical="center"/>
      <protection locked="0"/>
    </xf>
    <xf numFmtId="37" fontId="80" fillId="0" borderId="122" xfId="0" applyNumberFormat="1" applyFont="1" applyBorder="1" applyAlignment="1" applyProtection="1">
      <alignment horizontal="left" vertical="center"/>
      <protection locked="0"/>
    </xf>
    <xf numFmtId="39" fontId="80" fillId="0" borderId="122" xfId="0" applyNumberFormat="1" applyFont="1" applyBorder="1" applyAlignment="1" applyProtection="1">
      <alignment horizontal="center" vertical="center"/>
      <protection locked="0"/>
    </xf>
    <xf numFmtId="39" fontId="80" fillId="0" borderId="123" xfId="0" applyNumberFormat="1" applyFont="1" applyBorder="1" applyAlignment="1" applyProtection="1">
      <alignment horizontal="center" vertical="center"/>
      <protection locked="0"/>
    </xf>
    <xf numFmtId="39" fontId="80" fillId="0" borderId="120" xfId="0" applyNumberFormat="1" applyFont="1" applyBorder="1" applyAlignment="1" applyProtection="1">
      <alignment horizontal="center" vertical="center"/>
      <protection locked="0"/>
    </xf>
    <xf numFmtId="39" fontId="81" fillId="0" borderId="120" xfId="0" applyNumberFormat="1" applyFont="1" applyBorder="1" applyAlignment="1" applyProtection="1">
      <alignment horizontal="center" vertical="center"/>
      <protection locked="0"/>
    </xf>
    <xf numFmtId="39" fontId="81" fillId="0" borderId="123" xfId="0" applyNumberFormat="1" applyFont="1" applyBorder="1" applyAlignment="1" applyProtection="1">
      <alignment horizontal="center" vertical="center"/>
      <protection locked="0"/>
    </xf>
    <xf numFmtId="39" fontId="81" fillId="0" borderId="164" xfId="0" applyNumberFormat="1" applyFont="1" applyBorder="1" applyAlignment="1" applyProtection="1">
      <alignment horizontal="center" vertical="center" wrapText="1"/>
      <protection locked="0"/>
    </xf>
    <xf numFmtId="0" fontId="81" fillId="0" borderId="165" xfId="0" applyFont="1" applyBorder="1" applyAlignment="1" applyProtection="1">
      <alignment vertical="center" wrapText="1"/>
      <protection locked="0"/>
    </xf>
    <xf numFmtId="39" fontId="81" fillId="0" borderId="165" xfId="0" applyNumberFormat="1" applyFont="1" applyBorder="1" applyAlignment="1" applyProtection="1">
      <alignment horizontal="center" vertical="center"/>
      <protection locked="0"/>
    </xf>
    <xf numFmtId="39" fontId="81" fillId="0" borderId="166" xfId="0" applyNumberFormat="1" applyFont="1" applyBorder="1" applyAlignment="1" applyProtection="1">
      <alignment horizontal="center" vertical="center"/>
      <protection locked="0"/>
    </xf>
    <xf numFmtId="39" fontId="81" fillId="35" borderId="164" xfId="0" applyNumberFormat="1" applyFont="1" applyFill="1" applyBorder="1" applyAlignment="1" applyProtection="1">
      <alignment horizontal="center" vertical="center"/>
      <protection locked="0"/>
    </xf>
    <xf numFmtId="39" fontId="81" fillId="35" borderId="165" xfId="0" applyNumberFormat="1" applyFont="1" applyFill="1" applyBorder="1" applyAlignment="1" applyProtection="1">
      <alignment horizontal="center" vertical="center"/>
      <protection locked="0"/>
    </xf>
    <xf numFmtId="2" fontId="81" fillId="35" borderId="167" xfId="0" applyNumberFormat="1" applyFont="1" applyFill="1" applyBorder="1" applyAlignment="1">
      <alignment horizontal="center" vertical="center"/>
    </xf>
    <xf numFmtId="166" fontId="81" fillId="0" borderId="168" xfId="0" applyNumberFormat="1" applyFont="1" applyBorder="1" applyAlignment="1" applyProtection="1">
      <alignment horizontal="center" vertical="center"/>
      <protection locked="0"/>
    </xf>
    <xf numFmtId="166" fontId="81" fillId="0" borderId="165" xfId="0" applyNumberFormat="1" applyFont="1" applyBorder="1" applyAlignment="1" applyProtection="1">
      <alignment horizontal="center" vertical="center"/>
      <protection locked="0"/>
    </xf>
    <xf numFmtId="166" fontId="81" fillId="0" borderId="166" xfId="0" applyNumberFormat="1" applyFont="1" applyBorder="1" applyAlignment="1" applyProtection="1">
      <alignment horizontal="center" vertical="center"/>
      <protection locked="0"/>
    </xf>
    <xf numFmtId="170" fontId="81" fillId="0" borderId="164" xfId="0" applyNumberFormat="1" applyFont="1" applyBorder="1" applyAlignment="1" applyProtection="1">
      <alignment horizontal="right" vertical="center" wrapText="1"/>
      <protection locked="0"/>
    </xf>
    <xf numFmtId="170" fontId="81" fillId="0" borderId="167" xfId="0" applyNumberFormat="1" applyFont="1" applyBorder="1" applyAlignment="1" applyProtection="1">
      <alignment horizontal="right" vertical="center" wrapText="1"/>
      <protection locked="0"/>
    </xf>
    <xf numFmtId="167" fontId="81" fillId="0" borderId="140" xfId="0" applyNumberFormat="1" applyFont="1" applyBorder="1" applyAlignment="1" applyProtection="1">
      <alignment horizontal="left" vertical="center"/>
      <protection locked="0"/>
    </xf>
    <xf numFmtId="167" fontId="81" fillId="0" borderId="140" xfId="0" applyNumberFormat="1" applyFont="1" applyBorder="1" applyAlignment="1" applyProtection="1">
      <alignment horizontal="right" vertical="center"/>
      <protection locked="0"/>
    </xf>
    <xf numFmtId="167" fontId="81" fillId="0" borderId="169" xfId="0" applyNumberFormat="1" applyFont="1" applyBorder="1" applyAlignment="1" applyProtection="1">
      <alignment horizontal="right" vertical="center" wrapText="1"/>
      <protection locked="0"/>
    </xf>
    <xf numFmtId="37" fontId="89" fillId="34" borderId="91" xfId="0" applyNumberFormat="1" applyFont="1" applyFill="1" applyBorder="1" applyAlignment="1" applyProtection="1">
      <alignment vertical="center"/>
      <protection locked="0"/>
    </xf>
    <xf numFmtId="37" fontId="86" fillId="43" borderId="153" xfId="0" applyNumberFormat="1" applyFont="1" applyFill="1" applyBorder="1" applyAlignment="1">
      <alignment vertical="center" wrapText="1"/>
    </xf>
    <xf numFmtId="37" fontId="86" fillId="43" borderId="154" xfId="0" applyNumberFormat="1" applyFont="1" applyFill="1" applyBorder="1" applyAlignment="1">
      <alignment vertical="center" wrapText="1"/>
    </xf>
    <xf numFmtId="37" fontId="86" fillId="43" borderId="154" xfId="0" applyNumberFormat="1" applyFont="1" applyFill="1" applyBorder="1" applyAlignment="1">
      <alignment horizontal="center" vertical="center" wrapText="1"/>
    </xf>
    <xf numFmtId="0" fontId="75" fillId="40" borderId="135" xfId="36" applyFont="1" applyFill="1" applyBorder="1" applyAlignment="1" applyProtection="1">
      <alignment horizontal="center" vertical="center" wrapText="1"/>
      <protection locked="0"/>
    </xf>
    <xf numFmtId="0" fontId="75" fillId="40" borderId="136" xfId="36" applyFont="1" applyFill="1" applyBorder="1" applyAlignment="1" applyProtection="1">
      <alignment horizontal="center" vertical="center" wrapText="1"/>
      <protection locked="0"/>
    </xf>
    <xf numFmtId="0" fontId="75" fillId="40" borderId="152" xfId="36" applyFont="1" applyFill="1" applyBorder="1" applyAlignment="1" applyProtection="1">
      <alignment horizontal="center" vertical="center" wrapText="1"/>
      <protection locked="0"/>
    </xf>
    <xf numFmtId="0" fontId="66" fillId="36" borderId="97" xfId="0" applyFont="1" applyFill="1" applyBorder="1" applyAlignment="1" applyProtection="1">
      <alignment horizontal="center" vertical="center" wrapText="1"/>
      <protection locked="0"/>
    </xf>
    <xf numFmtId="0" fontId="66" fillId="36" borderId="76" xfId="0" applyFont="1" applyFill="1" applyBorder="1" applyAlignment="1" applyProtection="1">
      <alignment horizontal="center" vertical="center" wrapText="1"/>
      <protection locked="0"/>
    </xf>
    <xf numFmtId="10" fontId="66" fillId="0" borderId="73" xfId="0" applyNumberFormat="1" applyFont="1" applyBorder="1" applyAlignment="1" applyProtection="1">
      <alignment horizontal="center" vertical="center"/>
      <protection locked="0"/>
    </xf>
    <xf numFmtId="10" fontId="66" fillId="0" borderId="70" xfId="0" applyNumberFormat="1" applyFont="1" applyBorder="1" applyAlignment="1" applyProtection="1">
      <alignment horizontal="center" vertical="center"/>
      <protection locked="0"/>
    </xf>
    <xf numFmtId="0" fontId="66" fillId="0" borderId="73" xfId="0" applyFont="1" applyBorder="1" applyAlignment="1" applyProtection="1">
      <alignment horizontal="center" vertical="center"/>
      <protection locked="0"/>
    </xf>
    <xf numFmtId="0" fontId="66" fillId="0" borderId="70" xfId="0" applyFont="1" applyBorder="1" applyAlignment="1" applyProtection="1">
      <alignment horizontal="center" vertical="center"/>
      <protection locked="0"/>
    </xf>
    <xf numFmtId="9" fontId="66" fillId="0" borderId="73" xfId="38" applyFont="1" applyBorder="1" applyAlignment="1" applyProtection="1">
      <alignment horizontal="center" vertical="center" wrapText="1"/>
      <protection locked="0"/>
    </xf>
    <xf numFmtId="9" fontId="66" fillId="0" borderId="70" xfId="38" applyFont="1" applyBorder="1" applyAlignment="1" applyProtection="1">
      <alignment horizontal="center" vertical="center"/>
      <protection locked="0"/>
    </xf>
    <xf numFmtId="0" fontId="66" fillId="0" borderId="73" xfId="0" applyFont="1" applyBorder="1" applyAlignment="1" applyProtection="1">
      <alignment horizontal="center" vertical="center" wrapText="1"/>
      <protection locked="0"/>
    </xf>
    <xf numFmtId="0" fontId="66" fillId="0" borderId="70" xfId="0" applyFont="1" applyBorder="1" applyAlignment="1" applyProtection="1">
      <alignment horizontal="center" vertical="center" wrapText="1"/>
      <protection locked="0"/>
    </xf>
    <xf numFmtId="0" fontId="66" fillId="0" borderId="83" xfId="0" applyFont="1" applyBorder="1" applyAlignment="1" applyProtection="1">
      <alignment vertical="center"/>
      <protection locked="0"/>
    </xf>
    <xf numFmtId="0" fontId="66" fillId="0" borderId="84" xfId="0" applyFont="1" applyBorder="1" applyAlignment="1" applyProtection="1">
      <alignment vertical="center"/>
      <protection locked="0"/>
    </xf>
    <xf numFmtId="0" fontId="66" fillId="0" borderId="85" xfId="0" applyFont="1" applyBorder="1" applyAlignment="1" applyProtection="1">
      <alignment vertical="center"/>
      <protection locked="0"/>
    </xf>
    <xf numFmtId="0" fontId="66" fillId="0" borderId="73" xfId="38" applyNumberFormat="1" applyFont="1" applyBorder="1" applyAlignment="1" applyProtection="1">
      <alignment horizontal="center" vertical="center" wrapText="1"/>
      <protection locked="0"/>
    </xf>
    <xf numFmtId="0" fontId="66" fillId="0" borderId="70" xfId="38" applyNumberFormat="1" applyFont="1" applyBorder="1" applyAlignment="1" applyProtection="1">
      <alignment horizontal="center" vertical="center"/>
      <protection locked="0"/>
    </xf>
    <xf numFmtId="0" fontId="66" fillId="36" borderId="95" xfId="0" applyFont="1" applyFill="1" applyBorder="1" applyAlignment="1" applyProtection="1">
      <alignment horizontal="center" vertical="center" wrapText="1"/>
      <protection locked="0"/>
    </xf>
    <xf numFmtId="0" fontId="66" fillId="36" borderId="77" xfId="0" applyFont="1" applyFill="1" applyBorder="1" applyAlignment="1" applyProtection="1">
      <alignment horizontal="center" vertical="center" wrapText="1"/>
      <protection locked="0"/>
    </xf>
    <xf numFmtId="0" fontId="66" fillId="0" borderId="111" xfId="0" applyFont="1" applyBorder="1" applyAlignment="1" applyProtection="1">
      <alignment horizontal="left" vertical="center" wrapText="1"/>
      <protection locked="0"/>
    </xf>
    <xf numFmtId="0" fontId="66" fillId="0" borderId="112" xfId="0" applyFont="1" applyBorder="1" applyAlignment="1" applyProtection="1">
      <alignment horizontal="left" vertical="center" wrapText="1"/>
      <protection locked="0"/>
    </xf>
    <xf numFmtId="0" fontId="66" fillId="0" borderId="113" xfId="0" applyFont="1" applyBorder="1" applyAlignment="1" applyProtection="1">
      <alignment horizontal="left" vertical="center" wrapText="1"/>
      <protection locked="0"/>
    </xf>
    <xf numFmtId="0" fontId="66" fillId="0" borderId="65" xfId="0" applyFont="1" applyBorder="1" applyAlignment="1" applyProtection="1">
      <alignment horizontal="center" vertical="center" wrapText="1"/>
      <protection locked="0"/>
    </xf>
    <xf numFmtId="9" fontId="66" fillId="0" borderId="73" xfId="38" applyFont="1" applyBorder="1" applyAlignment="1" applyProtection="1">
      <alignment horizontal="center" vertical="center"/>
      <protection locked="0"/>
    </xf>
    <xf numFmtId="9" fontId="66" fillId="0" borderId="65" xfId="38" applyFont="1" applyBorder="1" applyAlignment="1" applyProtection="1">
      <alignment horizontal="center" vertical="center"/>
      <protection locked="0"/>
    </xf>
    <xf numFmtId="0" fontId="75" fillId="40" borderId="59" xfId="36" applyFont="1" applyFill="1" applyBorder="1" applyAlignment="1" applyProtection="1">
      <alignment horizontal="center" vertical="center" wrapText="1"/>
      <protection locked="0"/>
    </xf>
    <xf numFmtId="0" fontId="75" fillId="40" borderId="48" xfId="36" applyFont="1" applyFill="1" applyBorder="1" applyAlignment="1" applyProtection="1">
      <alignment horizontal="center" vertical="center" wrapText="1"/>
      <protection locked="0"/>
    </xf>
    <xf numFmtId="170" fontId="81" fillId="0" borderId="56" xfId="38" applyNumberFormat="1" applyFont="1" applyFill="1" applyBorder="1" applyAlignment="1" applyProtection="1">
      <alignment horizontal="right" vertical="center" wrapText="1"/>
      <protection locked="0"/>
    </xf>
    <xf numFmtId="170" fontId="81" fillId="0" borderId="58" xfId="38" applyNumberFormat="1" applyFont="1" applyFill="1" applyBorder="1" applyAlignment="1" applyProtection="1">
      <alignment horizontal="right" vertical="center" wrapText="1"/>
      <protection locked="0"/>
    </xf>
    <xf numFmtId="0" fontId="75" fillId="40" borderId="47" xfId="36" applyFont="1" applyFill="1" applyBorder="1" applyAlignment="1" applyProtection="1">
      <alignment horizontal="center" vertical="center" wrapText="1"/>
      <protection locked="0"/>
    </xf>
    <xf numFmtId="10" fontId="66" fillId="0" borderId="63" xfId="0" applyNumberFormat="1" applyFont="1" applyBorder="1" applyAlignment="1" applyProtection="1">
      <alignment horizontal="center" vertical="center"/>
      <protection locked="0"/>
    </xf>
    <xf numFmtId="10" fontId="66" fillId="0" borderId="65" xfId="0" applyNumberFormat="1" applyFont="1" applyBorder="1" applyAlignment="1" applyProtection="1">
      <alignment horizontal="center" vertical="center"/>
      <protection locked="0"/>
    </xf>
    <xf numFmtId="0" fontId="72" fillId="40" borderId="60" xfId="36" applyFont="1" applyFill="1" applyBorder="1" applyAlignment="1" applyProtection="1">
      <alignment horizontal="center" vertical="center" wrapText="1"/>
      <protection locked="0"/>
    </xf>
    <xf numFmtId="0" fontId="72" fillId="40" borderId="61" xfId="36" applyFont="1" applyFill="1" applyBorder="1" applyAlignment="1" applyProtection="1">
      <alignment horizontal="center" vertical="center" wrapText="1"/>
      <protection locked="0"/>
    </xf>
    <xf numFmtId="0" fontId="72" fillId="40" borderId="69" xfId="36" applyFont="1" applyFill="1" applyBorder="1" applyAlignment="1" applyProtection="1">
      <alignment horizontal="center" vertical="center" wrapText="1"/>
      <protection locked="0"/>
    </xf>
    <xf numFmtId="0" fontId="72" fillId="40" borderId="63" xfId="36" applyFont="1" applyFill="1" applyBorder="1" applyAlignment="1" applyProtection="1">
      <alignment horizontal="center" vertical="center" wrapText="1"/>
      <protection locked="0"/>
    </xf>
    <xf numFmtId="0" fontId="72" fillId="40" borderId="64" xfId="36" applyFont="1" applyFill="1" applyBorder="1" applyAlignment="1" applyProtection="1">
      <alignment horizontal="center" vertical="center" wrapText="1"/>
      <protection locked="0"/>
    </xf>
    <xf numFmtId="0" fontId="72" fillId="40" borderId="70" xfId="36" applyFont="1" applyFill="1" applyBorder="1" applyAlignment="1" applyProtection="1">
      <alignment horizontal="center" vertical="center" wrapText="1"/>
      <protection locked="0"/>
    </xf>
    <xf numFmtId="0" fontId="72" fillId="40" borderId="66" xfId="36" applyFont="1" applyFill="1" applyBorder="1" applyAlignment="1" applyProtection="1">
      <alignment horizontal="center" vertical="center" wrapText="1"/>
      <protection locked="0"/>
    </xf>
    <xf numFmtId="0" fontId="72" fillId="40" borderId="67" xfId="36" applyFont="1" applyFill="1" applyBorder="1" applyAlignment="1" applyProtection="1">
      <alignment horizontal="center" vertical="center" wrapText="1"/>
      <protection locked="0"/>
    </xf>
    <xf numFmtId="0" fontId="72" fillId="40" borderId="71" xfId="36" applyFont="1" applyFill="1" applyBorder="1" applyAlignment="1" applyProtection="1">
      <alignment horizontal="center" vertical="center" wrapText="1"/>
      <protection locked="0"/>
    </xf>
    <xf numFmtId="167" fontId="66" fillId="0" borderId="60" xfId="0" applyNumberFormat="1" applyFont="1" applyBorder="1" applyAlignment="1" applyProtection="1">
      <alignment horizontal="center" vertical="center"/>
      <protection locked="0"/>
    </xf>
    <xf numFmtId="167" fontId="66" fillId="0" borderId="62" xfId="0" applyNumberFormat="1" applyFont="1" applyBorder="1" applyAlignment="1" applyProtection="1">
      <alignment horizontal="center" vertical="center"/>
      <protection locked="0"/>
    </xf>
    <xf numFmtId="170" fontId="85" fillId="0" borderId="63" xfId="0" applyNumberFormat="1" applyFont="1" applyBorder="1" applyAlignment="1" applyProtection="1">
      <alignment horizontal="center" vertical="center"/>
      <protection locked="0"/>
    </xf>
    <xf numFmtId="170" fontId="85" fillId="0" borderId="65" xfId="0" applyNumberFormat="1" applyFont="1" applyBorder="1" applyAlignment="1" applyProtection="1">
      <alignment horizontal="center" vertical="center"/>
      <protection locked="0"/>
    </xf>
    <xf numFmtId="0" fontId="66" fillId="0" borderId="63" xfId="0" applyFont="1" applyBorder="1" applyAlignment="1" applyProtection="1">
      <alignment horizontal="center" vertical="center" wrapText="1"/>
      <protection locked="0"/>
    </xf>
    <xf numFmtId="0" fontId="66" fillId="0" borderId="63" xfId="38" applyNumberFormat="1" applyFont="1" applyBorder="1" applyAlignment="1" applyProtection="1">
      <alignment horizontal="center" vertical="center" wrapText="1"/>
      <protection locked="0"/>
    </xf>
    <xf numFmtId="0" fontId="66" fillId="0" borderId="65" xfId="38" applyNumberFormat="1" applyFont="1" applyBorder="1" applyAlignment="1" applyProtection="1">
      <alignment horizontal="center" vertical="center"/>
      <protection locked="0"/>
    </xf>
    <xf numFmtId="0" fontId="84" fillId="0" borderId="97" xfId="0" applyFont="1" applyBorder="1" applyAlignment="1" applyProtection="1">
      <alignment horizontal="right" vertical="center"/>
      <protection locked="0"/>
    </xf>
    <xf numFmtId="0" fontId="84" fillId="0" borderId="98" xfId="0" applyFont="1" applyBorder="1" applyAlignment="1" applyProtection="1">
      <alignment horizontal="right" vertical="center"/>
      <protection locked="0"/>
    </xf>
    <xf numFmtId="0" fontId="84" fillId="0" borderId="76" xfId="0" applyFont="1" applyBorder="1" applyAlignment="1" applyProtection="1">
      <alignment horizontal="right" vertical="center"/>
      <protection locked="0"/>
    </xf>
    <xf numFmtId="0" fontId="72" fillId="40" borderId="65" xfId="36" applyFont="1" applyFill="1" applyBorder="1" applyAlignment="1" applyProtection="1">
      <alignment horizontal="center" vertical="center" wrapText="1"/>
      <protection locked="0"/>
    </xf>
    <xf numFmtId="0" fontId="72" fillId="40" borderId="145" xfId="36" applyFont="1" applyFill="1" applyBorder="1" applyAlignment="1" applyProtection="1">
      <alignment horizontal="center" vertical="center" wrapText="1"/>
      <protection locked="0"/>
    </xf>
    <xf numFmtId="0" fontId="72" fillId="40" borderId="143" xfId="36" applyFont="1" applyFill="1" applyBorder="1" applyAlignment="1" applyProtection="1">
      <alignment horizontal="center" vertical="center" wrapText="1"/>
      <protection locked="0"/>
    </xf>
    <xf numFmtId="0" fontId="72" fillId="40" borderId="142" xfId="36" applyFont="1" applyFill="1" applyBorder="1" applyAlignment="1" applyProtection="1">
      <alignment horizontal="center" vertical="center" wrapText="1"/>
      <protection locked="0"/>
    </xf>
    <xf numFmtId="0" fontId="73" fillId="40" borderId="60" xfId="36" applyFont="1" applyFill="1" applyBorder="1" applyAlignment="1" applyProtection="1">
      <alignment horizontal="center" vertical="center" wrapText="1"/>
      <protection locked="0"/>
    </xf>
    <xf numFmtId="0" fontId="73" fillId="40" borderId="61" xfId="36" applyFont="1" applyFill="1" applyBorder="1" applyAlignment="1" applyProtection="1">
      <alignment horizontal="center" vertical="center" wrapText="1"/>
      <protection locked="0"/>
    </xf>
    <xf numFmtId="0" fontId="73" fillId="40" borderId="62" xfId="36" applyFont="1" applyFill="1" applyBorder="1" applyAlignment="1" applyProtection="1">
      <alignment horizontal="center" vertical="center" wrapText="1"/>
      <protection locked="0"/>
    </xf>
    <xf numFmtId="0" fontId="74" fillId="40" borderId="59" xfId="36" applyFont="1" applyFill="1" applyBorder="1" applyAlignment="1" applyProtection="1">
      <alignment horizontal="center" vertical="center" wrapText="1"/>
      <protection locked="0"/>
    </xf>
    <xf numFmtId="0" fontId="74" fillId="40" borderId="48" xfId="36" applyFont="1" applyFill="1" applyBorder="1" applyAlignment="1" applyProtection="1">
      <alignment horizontal="center" vertical="center" wrapText="1"/>
      <protection locked="0"/>
    </xf>
    <xf numFmtId="167" fontId="66" fillId="0" borderId="72" xfId="0" applyNumberFormat="1" applyFont="1" applyBorder="1" applyAlignment="1" applyProtection="1">
      <alignment horizontal="center" vertical="center"/>
      <protection locked="0"/>
    </xf>
    <xf numFmtId="167" fontId="66" fillId="0" borderId="69" xfId="0" applyNumberFormat="1" applyFont="1" applyBorder="1" applyAlignment="1" applyProtection="1">
      <alignment horizontal="center" vertical="center"/>
      <protection locked="0"/>
    </xf>
    <xf numFmtId="170" fontId="85" fillId="0" borderId="73" xfId="0" applyNumberFormat="1" applyFont="1" applyBorder="1" applyAlignment="1" applyProtection="1">
      <alignment horizontal="center" vertical="center"/>
      <protection locked="0"/>
    </xf>
    <xf numFmtId="170" fontId="85" fillId="0" borderId="70" xfId="0" applyNumberFormat="1" applyFont="1" applyBorder="1" applyAlignment="1" applyProtection="1">
      <alignment horizontal="center" vertical="center"/>
      <protection locked="0"/>
    </xf>
    <xf numFmtId="0" fontId="72" fillId="40" borderId="144" xfId="36" applyFont="1" applyFill="1" applyBorder="1" applyAlignment="1" applyProtection="1">
      <alignment horizontal="center" vertical="center" wrapText="1"/>
      <protection locked="0"/>
    </xf>
    <xf numFmtId="0" fontId="66" fillId="0" borderId="70" xfId="38" applyNumberFormat="1" applyFont="1" applyBorder="1" applyAlignment="1" applyProtection="1">
      <alignment horizontal="center" vertical="center" wrapText="1"/>
      <protection locked="0"/>
    </xf>
    <xf numFmtId="0" fontId="66" fillId="0" borderId="97" xfId="0" applyFont="1" applyBorder="1" applyAlignment="1" applyProtection="1">
      <alignment horizontal="center" vertical="center" wrapText="1"/>
      <protection locked="0"/>
    </xf>
    <xf numFmtId="0" fontId="66" fillId="0" borderId="98" xfId="0" applyFont="1" applyBorder="1" applyAlignment="1" applyProtection="1">
      <alignment horizontal="center" vertical="center" wrapText="1"/>
      <protection locked="0"/>
    </xf>
    <xf numFmtId="0" fontId="66" fillId="0" borderId="65" xfId="38" applyNumberFormat="1" applyFont="1" applyBorder="1" applyAlignment="1" applyProtection="1">
      <alignment horizontal="center" vertical="center" wrapText="1"/>
      <protection locked="0"/>
    </xf>
    <xf numFmtId="0" fontId="66" fillId="0" borderId="76" xfId="0" applyFont="1" applyBorder="1" applyAlignment="1" applyProtection="1">
      <alignment horizontal="center" vertical="center" wrapText="1"/>
      <protection locked="0"/>
    </xf>
    <xf numFmtId="0" fontId="84" fillId="0" borderId="93" xfId="0" applyFont="1" applyBorder="1" applyAlignment="1" applyProtection="1">
      <alignment horizontal="right" vertical="center"/>
      <protection locked="0"/>
    </xf>
    <xf numFmtId="0" fontId="84" fillId="0" borderId="94" xfId="0" applyFont="1" applyBorder="1" applyAlignment="1" applyProtection="1">
      <alignment horizontal="right" vertical="center"/>
      <protection locked="0"/>
    </xf>
    <xf numFmtId="0" fontId="84" fillId="0" borderId="75" xfId="0" applyFont="1" applyBorder="1" applyAlignment="1" applyProtection="1">
      <alignment horizontal="right" vertical="center"/>
      <protection locked="0"/>
    </xf>
    <xf numFmtId="0" fontId="70" fillId="0" borderId="0" xfId="0" applyFont="1" applyAlignment="1" applyProtection="1">
      <alignment horizontal="center" vertical="center"/>
      <protection locked="0"/>
    </xf>
    <xf numFmtId="167" fontId="66" fillId="36" borderId="60" xfId="0" applyNumberFormat="1" applyFont="1" applyFill="1" applyBorder="1" applyAlignment="1" applyProtection="1">
      <alignment horizontal="center" vertical="center"/>
      <protection locked="0"/>
    </xf>
    <xf numFmtId="167" fontId="66" fillId="36" borderId="62" xfId="0" applyNumberFormat="1" applyFont="1" applyFill="1" applyBorder="1" applyAlignment="1" applyProtection="1">
      <alignment horizontal="center" vertical="center"/>
      <protection locked="0"/>
    </xf>
    <xf numFmtId="167" fontId="66" fillId="0" borderId="61" xfId="0" applyNumberFormat="1" applyFont="1" applyBorder="1" applyAlignment="1" applyProtection="1">
      <alignment horizontal="center" vertical="center"/>
      <protection locked="0"/>
    </xf>
    <xf numFmtId="167" fontId="83" fillId="36" borderId="56" xfId="38" applyNumberFormat="1" applyFont="1" applyFill="1" applyBorder="1" applyAlignment="1" applyProtection="1">
      <alignment horizontal="right" vertical="center" wrapText="1"/>
      <protection locked="0"/>
    </xf>
    <xf numFmtId="167" fontId="83" fillId="36" borderId="58" xfId="38" applyNumberFormat="1" applyFont="1" applyFill="1" applyBorder="1" applyAlignment="1" applyProtection="1">
      <alignment horizontal="right" vertical="center" wrapText="1"/>
      <protection locked="0"/>
    </xf>
    <xf numFmtId="0" fontId="75" fillId="40" borderId="55" xfId="36" applyFont="1" applyFill="1" applyBorder="1" applyAlignment="1" applyProtection="1">
      <alignment horizontal="center" vertical="center" wrapText="1"/>
      <protection locked="0"/>
    </xf>
    <xf numFmtId="0" fontId="75" fillId="40" borderId="0" xfId="36" applyFont="1" applyFill="1" applyAlignment="1" applyProtection="1">
      <alignment horizontal="center" vertical="center" wrapText="1"/>
      <protection locked="0"/>
    </xf>
    <xf numFmtId="0" fontId="75" fillId="40" borderId="50" xfId="36" applyFont="1" applyFill="1" applyBorder="1" applyAlignment="1" applyProtection="1">
      <alignment horizontal="center" vertical="center" wrapText="1"/>
      <protection locked="0"/>
    </xf>
    <xf numFmtId="0" fontId="75" fillId="40" borderId="51" xfId="36" applyFont="1" applyFill="1" applyBorder="1" applyAlignment="1" applyProtection="1">
      <alignment horizontal="center" vertical="center" wrapText="1"/>
      <protection locked="0"/>
    </xf>
    <xf numFmtId="0" fontId="75" fillId="40" borderId="52" xfId="36" applyFont="1" applyFill="1" applyBorder="1" applyAlignment="1" applyProtection="1">
      <alignment horizontal="center" vertical="center" wrapText="1"/>
      <protection locked="0"/>
    </xf>
    <xf numFmtId="0" fontId="75" fillId="40" borderId="53" xfId="36" applyFont="1" applyFill="1" applyBorder="1" applyAlignment="1" applyProtection="1">
      <alignment horizontal="center" vertical="center" wrapText="1"/>
      <protection locked="0"/>
    </xf>
    <xf numFmtId="0" fontId="66" fillId="0" borderId="73" xfId="38" applyNumberFormat="1" applyFont="1" applyBorder="1" applyAlignment="1" applyProtection="1">
      <alignment horizontal="center" vertical="center"/>
      <protection locked="0"/>
    </xf>
    <xf numFmtId="0" fontId="66" fillId="0" borderId="63" xfId="38" applyNumberFormat="1" applyFont="1" applyBorder="1" applyAlignment="1" applyProtection="1">
      <alignment horizontal="center" vertical="center"/>
      <protection locked="0"/>
    </xf>
    <xf numFmtId="167" fontId="84" fillId="36" borderId="63" xfId="0" applyNumberFormat="1" applyFont="1" applyFill="1" applyBorder="1" applyAlignment="1" applyProtection="1">
      <alignment horizontal="right" vertical="center"/>
      <protection locked="0"/>
    </xf>
    <xf numFmtId="167" fontId="84" fillId="36" borderId="65" xfId="0" applyNumberFormat="1" applyFont="1" applyFill="1" applyBorder="1" applyAlignment="1" applyProtection="1">
      <alignment horizontal="right" vertical="center"/>
      <protection locked="0"/>
    </xf>
    <xf numFmtId="167" fontId="86" fillId="40" borderId="114" xfId="0" applyNumberFormat="1" applyFont="1" applyFill="1" applyBorder="1" applyAlignment="1" applyProtection="1">
      <alignment horizontal="center" vertical="center"/>
      <protection locked="0"/>
    </xf>
    <xf numFmtId="167" fontId="86" fillId="40" borderId="110" xfId="0" applyNumberFormat="1" applyFont="1" applyFill="1" applyBorder="1" applyAlignment="1" applyProtection="1">
      <alignment horizontal="center" vertical="center"/>
      <protection locked="0"/>
    </xf>
    <xf numFmtId="167" fontId="86" fillId="40" borderId="116" xfId="0" applyNumberFormat="1" applyFont="1" applyFill="1" applyBorder="1" applyAlignment="1" applyProtection="1">
      <alignment horizontal="center" vertical="center"/>
      <protection locked="0"/>
    </xf>
    <xf numFmtId="10" fontId="66" fillId="36" borderId="97" xfId="0" applyNumberFormat="1" applyFont="1" applyFill="1" applyBorder="1" applyAlignment="1" applyProtection="1">
      <alignment horizontal="center" vertical="center" wrapText="1"/>
      <protection locked="0"/>
    </xf>
    <xf numFmtId="10" fontId="66" fillId="36" borderId="76" xfId="0" applyNumberFormat="1" applyFont="1" applyFill="1" applyBorder="1" applyAlignment="1" applyProtection="1">
      <alignment horizontal="center" vertical="center" wrapText="1"/>
      <protection locked="0"/>
    </xf>
    <xf numFmtId="10" fontId="66" fillId="0" borderId="111" xfId="0" applyNumberFormat="1" applyFont="1" applyBorder="1" applyAlignment="1" applyProtection="1">
      <alignment horizontal="left" vertical="center" wrapText="1"/>
      <protection locked="0"/>
    </xf>
    <xf numFmtId="10" fontId="66" fillId="0" borderId="112" xfId="0" applyNumberFormat="1" applyFont="1" applyBorder="1" applyAlignment="1" applyProtection="1">
      <alignment horizontal="left" vertical="center" wrapText="1"/>
      <protection locked="0"/>
    </xf>
    <xf numFmtId="10" fontId="66" fillId="0" borderId="113" xfId="0" applyNumberFormat="1" applyFont="1" applyBorder="1" applyAlignment="1" applyProtection="1">
      <alignment horizontal="left" vertical="center" wrapText="1"/>
      <protection locked="0"/>
    </xf>
    <xf numFmtId="0" fontId="66" fillId="0" borderId="63" xfId="0" applyFont="1" applyBorder="1" applyAlignment="1" applyProtection="1">
      <alignment horizontal="center" vertical="center"/>
      <protection locked="0"/>
    </xf>
    <xf numFmtId="0" fontId="66" fillId="0" borderId="65" xfId="0" applyFont="1" applyBorder="1" applyAlignment="1" applyProtection="1">
      <alignment horizontal="center" vertical="center"/>
      <protection locked="0"/>
    </xf>
    <xf numFmtId="0" fontId="87" fillId="0" borderId="74" xfId="0" applyFont="1" applyBorder="1" applyAlignment="1" applyProtection="1">
      <alignment horizontal="left" vertical="center" wrapText="1"/>
      <protection locked="0"/>
    </xf>
    <xf numFmtId="0" fontId="87" fillId="0" borderId="71" xfId="0" applyFont="1" applyBorder="1" applyAlignment="1" applyProtection="1">
      <alignment horizontal="left" vertical="center" wrapText="1"/>
      <protection locked="0"/>
    </xf>
    <xf numFmtId="0" fontId="66" fillId="0" borderId="66" xfId="0" applyFont="1" applyBorder="1" applyAlignment="1" applyProtection="1">
      <alignment horizontal="left" vertical="center" wrapText="1"/>
      <protection locked="0"/>
    </xf>
    <xf numFmtId="0" fontId="66" fillId="0" borderId="68" xfId="0" applyFont="1" applyBorder="1" applyAlignment="1" applyProtection="1">
      <alignment horizontal="left" vertical="center" wrapText="1"/>
      <protection locked="0"/>
    </xf>
    <xf numFmtId="0" fontId="66" fillId="0" borderId="74" xfId="0" applyFont="1" applyBorder="1" applyAlignment="1" applyProtection="1">
      <alignment horizontal="left" vertical="center" wrapText="1"/>
      <protection locked="0"/>
    </xf>
    <xf numFmtId="0" fontId="66" fillId="0" borderId="66" xfId="0" applyFont="1" applyBorder="1" applyAlignment="1" applyProtection="1">
      <alignment horizontal="center" vertical="center" wrapText="1"/>
      <protection locked="0"/>
    </xf>
    <xf numFmtId="0" fontId="66" fillId="0" borderId="68" xfId="0" applyFont="1" applyBorder="1" applyAlignment="1" applyProtection="1">
      <alignment horizontal="center" vertical="center" wrapText="1"/>
      <protection locked="0"/>
    </xf>
    <xf numFmtId="9" fontId="66" fillId="0" borderId="63" xfId="38" applyFont="1" applyFill="1" applyBorder="1" applyAlignment="1" applyProtection="1">
      <alignment horizontal="center" vertical="center" wrapText="1"/>
      <protection locked="0"/>
    </xf>
    <xf numFmtId="9" fontId="66" fillId="0" borderId="65" xfId="38" applyFont="1" applyFill="1" applyBorder="1" applyAlignment="1" applyProtection="1">
      <alignment horizontal="center" vertical="center" wrapText="1"/>
      <protection locked="0"/>
    </xf>
    <xf numFmtId="0" fontId="81" fillId="0" borderId="63" xfId="0" applyFont="1" applyBorder="1" applyAlignment="1" applyProtection="1">
      <alignment horizontal="center" vertical="center" wrapText="1"/>
      <protection locked="0"/>
    </xf>
    <xf numFmtId="0" fontId="81" fillId="0" borderId="65" xfId="0" applyFont="1" applyBorder="1" applyAlignment="1" applyProtection="1">
      <alignment horizontal="center" vertical="center" wrapText="1"/>
      <protection locked="0"/>
    </xf>
    <xf numFmtId="9" fontId="66" fillId="0" borderId="63" xfId="38" applyFont="1" applyBorder="1" applyAlignment="1" applyProtection="1">
      <alignment horizontal="center" vertical="center" wrapText="1"/>
      <protection locked="0"/>
    </xf>
    <xf numFmtId="9" fontId="66" fillId="0" borderId="70" xfId="38" applyFont="1" applyBorder="1" applyAlignment="1" applyProtection="1">
      <alignment horizontal="center" vertical="center" wrapText="1"/>
      <protection locked="0"/>
    </xf>
    <xf numFmtId="9" fontId="66" fillId="0" borderId="65" xfId="38" applyFont="1" applyBorder="1" applyAlignment="1" applyProtection="1">
      <alignment horizontal="center" vertical="center" wrapText="1"/>
      <protection locked="0"/>
    </xf>
    <xf numFmtId="9" fontId="66" fillId="0" borderId="63" xfId="38" applyFont="1" applyBorder="1" applyAlignment="1" applyProtection="1">
      <alignment horizontal="center" vertical="center"/>
      <protection locked="0"/>
    </xf>
    <xf numFmtId="0" fontId="67" fillId="0" borderId="0" xfId="0" applyFont="1" applyAlignment="1" applyProtection="1">
      <alignment horizontal="left" vertical="center"/>
      <protection locked="0"/>
    </xf>
    <xf numFmtId="0" fontId="66" fillId="0" borderId="0" xfId="0" applyFont="1" applyAlignment="1" applyProtection="1">
      <alignment horizontal="left" vertical="center"/>
      <protection locked="0"/>
    </xf>
    <xf numFmtId="0" fontId="87" fillId="0" borderId="66" xfId="0" applyFont="1" applyBorder="1" applyAlignment="1" applyProtection="1">
      <alignment horizontal="left" vertical="center" wrapText="1"/>
      <protection locked="0"/>
    </xf>
    <xf numFmtId="0" fontId="87" fillId="0" borderId="68" xfId="0" applyFont="1" applyBorder="1" applyAlignment="1" applyProtection="1">
      <alignment horizontal="left" vertical="center" wrapText="1"/>
      <protection locked="0"/>
    </xf>
    <xf numFmtId="170" fontId="86" fillId="43" borderId="153" xfId="38" applyNumberFormat="1" applyFont="1" applyFill="1" applyBorder="1" applyAlignment="1" applyProtection="1">
      <alignment horizontal="right" vertical="center" wrapText="1"/>
      <protection locked="0"/>
    </xf>
    <xf numFmtId="170" fontId="86" fillId="43" borderId="155" xfId="38" applyNumberFormat="1" applyFont="1" applyFill="1" applyBorder="1" applyAlignment="1" applyProtection="1">
      <alignment horizontal="right" vertical="center" wrapText="1"/>
      <protection locked="0"/>
    </xf>
    <xf numFmtId="0" fontId="84" fillId="0" borderId="95" xfId="0" applyFont="1" applyBorder="1" applyAlignment="1" applyProtection="1">
      <alignment horizontal="right" vertical="center"/>
      <protection locked="0"/>
    </xf>
    <xf numFmtId="0" fontId="84" fillId="0" borderId="96" xfId="0" applyFont="1" applyBorder="1" applyAlignment="1" applyProtection="1">
      <alignment horizontal="right" vertical="center"/>
      <protection locked="0"/>
    </xf>
    <xf numFmtId="0" fontId="84" fillId="0" borderId="77" xfId="0" applyFont="1" applyBorder="1" applyAlignment="1" applyProtection="1">
      <alignment horizontal="right" vertical="center"/>
      <protection locked="0"/>
    </xf>
    <xf numFmtId="0" fontId="66" fillId="0" borderId="71" xfId="0" applyFont="1" applyBorder="1" applyAlignment="1" applyProtection="1">
      <alignment horizontal="left" vertical="center" wrapText="1"/>
      <protection locked="0"/>
    </xf>
    <xf numFmtId="0" fontId="29" fillId="0" borderId="27" xfId="0" applyFont="1" applyBorder="1" applyAlignment="1" applyProtection="1">
      <alignment horizontal="center"/>
      <protection locked="0"/>
    </xf>
    <xf numFmtId="0" fontId="29" fillId="0" borderId="28" xfId="0" applyFont="1" applyBorder="1" applyAlignment="1" applyProtection="1">
      <alignment horizontal="center"/>
      <protection locked="0"/>
    </xf>
    <xf numFmtId="0" fontId="29" fillId="0" borderId="11" xfId="0" applyFont="1" applyBorder="1" applyAlignment="1" applyProtection="1">
      <alignment horizontal="center"/>
      <protection locked="0"/>
    </xf>
    <xf numFmtId="0" fontId="29" fillId="0" borderId="29" xfId="0" applyFont="1" applyBorder="1" applyAlignment="1" applyProtection="1">
      <alignment horizontal="center"/>
      <protection locked="0"/>
    </xf>
    <xf numFmtId="0" fontId="29" fillId="0" borderId="45" xfId="0" applyFont="1" applyBorder="1" applyAlignment="1" applyProtection="1">
      <alignment horizontal="center"/>
      <protection locked="0"/>
    </xf>
    <xf numFmtId="0" fontId="29" fillId="0" borderId="10" xfId="0" applyFont="1" applyBorder="1" applyAlignment="1" applyProtection="1">
      <alignment horizontal="center"/>
      <protection locked="0"/>
    </xf>
    <xf numFmtId="0" fontId="36" fillId="3" borderId="21" xfId="36" applyFont="1" applyFill="1" applyBorder="1" applyAlignment="1" applyProtection="1">
      <alignment horizontal="center" vertical="center" wrapText="1"/>
      <protection locked="0"/>
    </xf>
    <xf numFmtId="0" fontId="36" fillId="3" borderId="24" xfId="36" applyFont="1" applyFill="1" applyBorder="1" applyAlignment="1" applyProtection="1">
      <alignment horizontal="center" vertical="center" wrapText="1"/>
      <protection locked="0"/>
    </xf>
    <xf numFmtId="0" fontId="36" fillId="3" borderId="22" xfId="36" applyFont="1" applyFill="1" applyBorder="1" applyAlignment="1" applyProtection="1">
      <alignment horizontal="center" vertical="center" wrapText="1"/>
      <protection locked="0"/>
    </xf>
    <xf numFmtId="0" fontId="29" fillId="34" borderId="25" xfId="0" applyFont="1" applyFill="1" applyBorder="1" applyAlignment="1" applyProtection="1">
      <alignment horizontal="center"/>
      <protection locked="0"/>
    </xf>
    <xf numFmtId="0" fontId="29" fillId="34" borderId="23" xfId="0" applyFont="1" applyFill="1" applyBorder="1" applyAlignment="1" applyProtection="1">
      <alignment horizontal="center"/>
      <protection locked="0"/>
    </xf>
    <xf numFmtId="0" fontId="29" fillId="33" borderId="14" xfId="0" applyFont="1" applyFill="1" applyBorder="1" applyAlignment="1" applyProtection="1">
      <alignment horizontal="center"/>
      <protection locked="0"/>
    </xf>
    <xf numFmtId="0" fontId="29" fillId="33" borderId="15" xfId="0" applyFont="1" applyFill="1" applyBorder="1" applyAlignment="1" applyProtection="1">
      <alignment horizontal="center"/>
      <protection locked="0"/>
    </xf>
    <xf numFmtId="0" fontId="29" fillId="33" borderId="7" xfId="0" applyFont="1" applyFill="1" applyBorder="1" applyAlignment="1" applyProtection="1">
      <alignment horizontal="center"/>
      <protection locked="0"/>
    </xf>
    <xf numFmtId="0" fontId="29" fillId="33" borderId="12" xfId="0" applyFont="1" applyFill="1" applyBorder="1" applyAlignment="1" applyProtection="1">
      <alignment horizontal="center"/>
      <protection locked="0"/>
    </xf>
    <xf numFmtId="0" fontId="31" fillId="33" borderId="32" xfId="0" applyFont="1" applyFill="1" applyBorder="1" applyAlignment="1" applyProtection="1">
      <alignment horizontal="center"/>
      <protection locked="0"/>
    </xf>
    <xf numFmtId="0" fontId="31" fillId="33" borderId="33" xfId="0" applyFont="1" applyFill="1" applyBorder="1" applyAlignment="1" applyProtection="1">
      <alignment horizontal="center"/>
      <protection locked="0"/>
    </xf>
    <xf numFmtId="0" fontId="29" fillId="33" borderId="30" xfId="0" applyFont="1" applyFill="1" applyBorder="1" applyAlignment="1" applyProtection="1">
      <alignment horizontal="center"/>
      <protection locked="0"/>
    </xf>
    <xf numFmtId="0" fontId="29" fillId="33" borderId="31" xfId="0" applyFont="1" applyFill="1" applyBorder="1" applyAlignment="1" applyProtection="1">
      <alignment horizontal="center"/>
      <protection locked="0"/>
    </xf>
    <xf numFmtId="0" fontId="29" fillId="34" borderId="17" xfId="0" applyFont="1" applyFill="1" applyBorder="1" applyAlignment="1" applyProtection="1">
      <alignment horizontal="center"/>
      <protection locked="0"/>
    </xf>
    <xf numFmtId="0" fontId="29" fillId="0" borderId="3" xfId="0" applyFont="1" applyBorder="1" applyAlignment="1" applyProtection="1">
      <alignment horizontal="center"/>
      <protection locked="0"/>
    </xf>
    <xf numFmtId="0" fontId="29" fillId="0" borderId="7" xfId="0" applyFont="1" applyBorder="1" applyAlignment="1" applyProtection="1">
      <alignment horizontal="center"/>
      <protection locked="0"/>
    </xf>
    <xf numFmtId="0" fontId="29" fillId="33" borderId="3" xfId="0" applyFont="1" applyFill="1" applyBorder="1" applyAlignment="1" applyProtection="1">
      <alignment horizontal="center"/>
      <protection locked="0"/>
    </xf>
    <xf numFmtId="0" fontId="29" fillId="33" borderId="20" xfId="0" applyFont="1" applyFill="1" applyBorder="1" applyAlignment="1" applyProtection="1">
      <alignment horizontal="center"/>
      <protection locked="0"/>
    </xf>
    <xf numFmtId="0" fontId="29" fillId="0" borderId="13" xfId="0" applyFont="1" applyBorder="1" applyAlignment="1" applyProtection="1">
      <alignment horizontal="center" vertical="justify" wrapText="1"/>
      <protection locked="0"/>
    </xf>
    <xf numFmtId="0" fontId="29" fillId="0" borderId="20" xfId="0" applyFont="1" applyBorder="1" applyAlignment="1" applyProtection="1">
      <alignment horizontal="center" vertical="justify" wrapText="1"/>
      <protection locked="0"/>
    </xf>
    <xf numFmtId="0" fontId="31" fillId="34" borderId="16" xfId="0" applyFont="1" applyFill="1" applyBorder="1" applyAlignment="1" applyProtection="1">
      <alignment horizontal="center"/>
      <protection locked="0"/>
    </xf>
    <xf numFmtId="0" fontId="31" fillId="34" borderId="23" xfId="0" applyFont="1" applyFill="1" applyBorder="1" applyAlignment="1" applyProtection="1">
      <alignment horizontal="center"/>
      <protection locked="0"/>
    </xf>
    <xf numFmtId="0" fontId="29" fillId="34" borderId="16" xfId="0" applyFont="1" applyFill="1" applyBorder="1" applyAlignment="1" applyProtection="1">
      <alignment horizontal="center"/>
      <protection locked="0"/>
    </xf>
    <xf numFmtId="0" fontId="29" fillId="0" borderId="13" xfId="0" applyFont="1" applyBorder="1" applyAlignment="1" applyProtection="1">
      <alignment horizontal="center"/>
      <protection locked="0"/>
    </xf>
    <xf numFmtId="0" fontId="29" fillId="0" borderId="20" xfId="0" applyFont="1" applyBorder="1" applyAlignment="1" applyProtection="1">
      <alignment horizontal="center"/>
      <protection locked="0"/>
    </xf>
    <xf numFmtId="0" fontId="29" fillId="33" borderId="13" xfId="0" applyFont="1" applyFill="1" applyBorder="1" applyAlignment="1" applyProtection="1">
      <alignment horizontal="center"/>
      <protection locked="0"/>
    </xf>
    <xf numFmtId="0" fontId="31" fillId="34" borderId="2" xfId="0" applyFont="1" applyFill="1" applyBorder="1" applyAlignment="1" applyProtection="1">
      <alignment horizontal="center"/>
      <protection locked="0"/>
    </xf>
    <xf numFmtId="0" fontId="31" fillId="34" borderId="26" xfId="0" applyFont="1" applyFill="1" applyBorder="1" applyAlignment="1" applyProtection="1">
      <alignment horizontal="center"/>
      <protection locked="0"/>
    </xf>
    <xf numFmtId="0" fontId="31" fillId="0" borderId="34" xfId="0" applyFont="1" applyBorder="1" applyAlignment="1" applyProtection="1">
      <alignment horizontal="center"/>
      <protection locked="0"/>
    </xf>
    <xf numFmtId="0" fontId="31" fillId="0" borderId="35" xfId="0" applyFont="1" applyBorder="1" applyAlignment="1" applyProtection="1">
      <alignment horizontal="center"/>
      <protection locked="0"/>
    </xf>
    <xf numFmtId="0" fontId="31" fillId="33" borderId="35" xfId="0" applyFont="1" applyFill="1" applyBorder="1" applyAlignment="1" applyProtection="1">
      <alignment horizontal="center"/>
      <protection locked="0"/>
    </xf>
    <xf numFmtId="0" fontId="31" fillId="33" borderId="36" xfId="0" applyFont="1" applyFill="1" applyBorder="1" applyAlignment="1" applyProtection="1">
      <alignment horizontal="center"/>
      <protection locked="0"/>
    </xf>
    <xf numFmtId="0" fontId="31" fillId="33" borderId="8" xfId="0" applyFont="1" applyFill="1" applyBorder="1" applyAlignment="1" applyProtection="1">
      <alignment horizontal="center"/>
      <protection locked="0"/>
    </xf>
    <xf numFmtId="0" fontId="29" fillId="33" borderId="36" xfId="0" applyFont="1" applyFill="1" applyBorder="1" applyAlignment="1" applyProtection="1">
      <alignment horizontal="center"/>
      <protection locked="0"/>
    </xf>
    <xf numFmtId="0" fontId="34" fillId="0" borderId="0" xfId="0" applyFont="1" applyAlignment="1">
      <alignment horizontal="left"/>
    </xf>
    <xf numFmtId="0" fontId="33" fillId="3" borderId="22" xfId="36" applyFont="1" applyFill="1" applyBorder="1" applyAlignment="1" applyProtection="1">
      <alignment horizontal="center" vertical="center" wrapText="1"/>
      <protection locked="0"/>
    </xf>
    <xf numFmtId="0" fontId="33" fillId="3" borderId="24" xfId="36" applyFont="1" applyFill="1" applyBorder="1" applyAlignment="1" applyProtection="1">
      <alignment horizontal="center" vertical="center" wrapText="1"/>
      <protection locked="0"/>
    </xf>
    <xf numFmtId="0" fontId="33" fillId="3" borderId="21" xfId="36" applyFont="1" applyFill="1" applyBorder="1" applyAlignment="1" applyProtection="1">
      <alignment horizontal="center" vertical="center" wrapText="1"/>
      <protection locked="0"/>
    </xf>
    <xf numFmtId="0" fontId="37" fillId="40" borderId="0" xfId="0" applyFont="1" applyFill="1" applyAlignment="1">
      <alignment horizontal="center" vertical="center"/>
    </xf>
    <xf numFmtId="0" fontId="38" fillId="40" borderId="60" xfId="0" applyFont="1" applyFill="1" applyBorder="1" applyAlignment="1">
      <alignment horizontal="center" vertical="center"/>
    </xf>
    <xf numFmtId="0" fontId="38" fillId="40" borderId="69" xfId="0" applyFont="1" applyFill="1" applyBorder="1" applyAlignment="1">
      <alignment horizontal="center" vertical="center"/>
    </xf>
    <xf numFmtId="0" fontId="38" fillId="40" borderId="66" xfId="0" applyFont="1" applyFill="1" applyBorder="1" applyAlignment="1">
      <alignment horizontal="center" vertical="center"/>
    </xf>
    <xf numFmtId="0" fontId="38" fillId="40" borderId="71" xfId="0" applyFont="1" applyFill="1" applyBorder="1" applyAlignment="1">
      <alignment horizontal="center" vertical="center"/>
    </xf>
    <xf numFmtId="0" fontId="61" fillId="40" borderId="78" xfId="0" applyFont="1" applyFill="1" applyBorder="1" applyAlignment="1">
      <alignment horizontal="center" vertical="center"/>
    </xf>
    <xf numFmtId="0" fontId="61" fillId="40" borderId="80" xfId="0" applyFont="1" applyFill="1" applyBorder="1" applyAlignment="1">
      <alignment horizontal="center" vertical="center"/>
    </xf>
    <xf numFmtId="0" fontId="60" fillId="37" borderId="60" xfId="0" applyFont="1" applyFill="1" applyBorder="1" applyAlignment="1">
      <alignment horizontal="left" vertical="center"/>
    </xf>
    <xf numFmtId="0" fontId="60" fillId="37" borderId="62" xfId="0" applyFont="1" applyFill="1" applyBorder="1" applyAlignment="1">
      <alignment horizontal="left" vertical="center"/>
    </xf>
    <xf numFmtId="0" fontId="60" fillId="37" borderId="66" xfId="0" applyFont="1" applyFill="1" applyBorder="1" applyAlignment="1">
      <alignment horizontal="left" vertical="center"/>
    </xf>
    <xf numFmtId="0" fontId="60" fillId="37" borderId="68" xfId="0" applyFont="1" applyFill="1" applyBorder="1" applyAlignment="1">
      <alignment horizontal="left" vertical="center"/>
    </xf>
    <xf numFmtId="0" fontId="63" fillId="42" borderId="83" xfId="0" applyFont="1" applyFill="1" applyBorder="1" applyAlignment="1">
      <alignment horizontal="left" vertical="center"/>
    </xf>
    <xf numFmtId="0" fontId="63" fillId="42" borderId="101" xfId="0" applyFont="1" applyFill="1" applyBorder="1" applyAlignment="1">
      <alignment horizontal="left" vertical="center"/>
    </xf>
    <xf numFmtId="0" fontId="37" fillId="40" borderId="102" xfId="0" applyFont="1" applyFill="1" applyBorder="1" applyAlignment="1">
      <alignment horizontal="center" vertical="center"/>
    </xf>
    <xf numFmtId="0" fontId="37" fillId="40" borderId="83" xfId="0" applyFont="1" applyFill="1" applyBorder="1" applyAlignment="1">
      <alignment horizontal="center" vertical="center"/>
    </xf>
    <xf numFmtId="0" fontId="58" fillId="0" borderId="97" xfId="0" applyFont="1" applyBorder="1" applyAlignment="1">
      <alignment horizontal="left" vertical="center" wrapText="1"/>
    </xf>
    <xf numFmtId="0" fontId="58" fillId="0" borderId="76" xfId="0" applyFont="1" applyBorder="1" applyAlignment="1">
      <alignment horizontal="left" vertical="center" wrapText="1"/>
    </xf>
    <xf numFmtId="0" fontId="62" fillId="34" borderId="106" xfId="0" applyFont="1" applyFill="1" applyBorder="1" applyAlignment="1">
      <alignment horizontal="left" vertical="center"/>
    </xf>
    <xf numFmtId="0" fontId="62" fillId="34" borderId="109" xfId="0" applyFont="1" applyFill="1" applyBorder="1" applyAlignment="1">
      <alignment horizontal="left" vertical="center"/>
    </xf>
    <xf numFmtId="0" fontId="64" fillId="0" borderId="63" xfId="0" applyFont="1" applyBorder="1" applyAlignment="1">
      <alignment horizontal="left" vertical="center"/>
    </xf>
    <xf numFmtId="0" fontId="64" fillId="0" borderId="70" xfId="0" applyFont="1" applyBorder="1" applyAlignment="1">
      <alignment horizontal="left" vertical="center"/>
    </xf>
    <xf numFmtId="0" fontId="63" fillId="34" borderId="60" xfId="0" applyFont="1" applyFill="1" applyBorder="1" applyAlignment="1">
      <alignment horizontal="left" vertical="center"/>
    </xf>
    <xf numFmtId="0" fontId="63" fillId="34" borderId="69" xfId="0" applyFont="1" applyFill="1" applyBorder="1" applyAlignment="1">
      <alignment horizontal="left" vertical="center"/>
    </xf>
    <xf numFmtId="0" fontId="44" fillId="43" borderId="0" xfId="0" applyFont="1" applyFill="1" applyAlignment="1">
      <alignment horizontal="center" vertical="center"/>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0" fillId="0" borderId="67" xfId="0" applyBorder="1" applyAlignment="1">
      <alignment horizontal="center" vertical="center" wrapText="1"/>
    </xf>
    <xf numFmtId="0" fontId="0" fillId="0" borderId="68" xfId="0" applyBorder="1" applyAlignment="1">
      <alignment horizontal="center" vertical="center" wrapText="1"/>
    </xf>
    <xf numFmtId="0" fontId="42" fillId="40" borderId="60" xfId="0" applyFont="1" applyFill="1" applyBorder="1" applyAlignment="1">
      <alignment horizontal="center" vertical="center"/>
    </xf>
    <xf numFmtId="0" fontId="42" fillId="40" borderId="61" xfId="0" applyFont="1" applyFill="1" applyBorder="1" applyAlignment="1">
      <alignment horizontal="center" vertical="center"/>
    </xf>
    <xf numFmtId="0" fontId="42" fillId="40" borderId="62" xfId="0" applyFont="1" applyFill="1" applyBorder="1" applyAlignment="1">
      <alignment horizontal="center" vertical="center"/>
    </xf>
    <xf numFmtId="0" fontId="27" fillId="33" borderId="0" xfId="0" applyFont="1" applyFill="1" applyAlignment="1">
      <alignment horizontal="center" vertical="center"/>
    </xf>
    <xf numFmtId="0" fontId="44" fillId="40" borderId="78" xfId="0" applyFont="1" applyFill="1" applyBorder="1" applyAlignment="1">
      <alignment horizontal="center" vertical="center"/>
    </xf>
    <xf numFmtId="0" fontId="44" fillId="40" borderId="79" xfId="0" applyFont="1" applyFill="1" applyBorder="1" applyAlignment="1">
      <alignment horizontal="center" vertical="center"/>
    </xf>
    <xf numFmtId="0" fontId="13" fillId="33" borderId="0" xfId="0" applyFont="1" applyFill="1" applyAlignment="1">
      <alignment horizontal="left" vertical="top" wrapText="1"/>
    </xf>
    <xf numFmtId="0" fontId="28" fillId="33" borderId="0" xfId="0" applyFont="1" applyFill="1" applyAlignment="1">
      <alignment horizontal="left" vertical="top" wrapText="1"/>
    </xf>
    <xf numFmtId="0" fontId="7" fillId="33" borderId="86" xfId="0" applyFont="1" applyFill="1" applyBorder="1" applyAlignment="1">
      <alignment horizontal="center" vertical="center"/>
    </xf>
    <xf numFmtId="0" fontId="7" fillId="33" borderId="87" xfId="0" applyFont="1" applyFill="1" applyBorder="1" applyAlignment="1">
      <alignment horizontal="center" vertical="center"/>
    </xf>
    <xf numFmtId="0" fontId="44" fillId="40" borderId="61" xfId="0" applyFont="1" applyFill="1" applyBorder="1" applyAlignment="1">
      <alignment horizontal="center"/>
    </xf>
    <xf numFmtId="0" fontId="44" fillId="40" borderId="62" xfId="0" applyFont="1" applyFill="1" applyBorder="1" applyAlignment="1">
      <alignment horizontal="center"/>
    </xf>
    <xf numFmtId="2" fontId="52" fillId="0" borderId="99" xfId="46" applyNumberFormat="1" applyFont="1" applyFill="1" applyBorder="1" applyAlignment="1">
      <alignment horizontal="center" vertical="center"/>
    </xf>
    <xf numFmtId="2" fontId="52" fillId="0" borderId="100" xfId="46" applyNumberFormat="1" applyFont="1" applyFill="1" applyBorder="1" applyAlignment="1">
      <alignment horizontal="center" vertical="center"/>
    </xf>
    <xf numFmtId="2" fontId="52" fillId="0" borderId="101" xfId="46" applyNumberFormat="1" applyFont="1" applyFill="1" applyBorder="1" applyAlignment="1">
      <alignment horizontal="center" vertical="center"/>
    </xf>
    <xf numFmtId="2" fontId="52" fillId="0" borderId="88" xfId="46" applyNumberFormat="1" applyFont="1" applyFill="1" applyBorder="1" applyAlignment="1">
      <alignment horizontal="center" vertical="center"/>
    </xf>
    <xf numFmtId="0" fontId="51" fillId="0" borderId="70" xfId="0" applyFont="1" applyBorder="1" applyAlignment="1">
      <alignment horizontal="left" vertical="center" wrapText="1"/>
    </xf>
    <xf numFmtId="0" fontId="51" fillId="0" borderId="98" xfId="0" applyFont="1" applyBorder="1" applyAlignment="1">
      <alignment horizontal="left" vertical="center" wrapText="1"/>
    </xf>
    <xf numFmtId="0" fontId="51" fillId="0" borderId="73" xfId="0" applyFont="1" applyBorder="1" applyAlignment="1">
      <alignment horizontal="left" vertical="center" wrapText="1"/>
    </xf>
    <xf numFmtId="0" fontId="51" fillId="0" borderId="71" xfId="0" applyFont="1" applyBorder="1" applyAlignment="1">
      <alignment horizontal="left" vertical="center" wrapText="1"/>
    </xf>
    <xf numFmtId="0" fontId="51" fillId="0" borderId="96" xfId="0" applyFont="1" applyBorder="1" applyAlignment="1">
      <alignment horizontal="left" vertical="center" wrapText="1"/>
    </xf>
    <xf numFmtId="0" fontId="51" fillId="0" borderId="74" xfId="0" applyFont="1" applyBorder="1" applyAlignment="1">
      <alignment horizontal="left" vertical="center" wrapText="1"/>
    </xf>
    <xf numFmtId="2" fontId="52" fillId="42" borderId="61" xfId="46" applyNumberFormat="1" applyFont="1" applyFill="1" applyBorder="1" applyAlignment="1">
      <alignment horizontal="right" vertical="center"/>
    </xf>
    <xf numFmtId="2" fontId="52" fillId="42" borderId="67" xfId="46" applyNumberFormat="1" applyFont="1" applyFill="1" applyBorder="1" applyAlignment="1">
      <alignment horizontal="right" vertical="center"/>
    </xf>
    <xf numFmtId="0" fontId="48" fillId="41" borderId="60" xfId="0" applyFont="1" applyFill="1" applyBorder="1" applyAlignment="1">
      <alignment horizontal="center" vertical="center" wrapText="1"/>
    </xf>
    <xf numFmtId="0" fontId="48" fillId="41" borderId="61" xfId="0" applyFont="1" applyFill="1" applyBorder="1" applyAlignment="1">
      <alignment horizontal="center" vertical="center" wrapText="1"/>
    </xf>
    <xf numFmtId="0" fontId="48" fillId="41" borderId="62" xfId="0" applyFont="1" applyFill="1" applyBorder="1" applyAlignment="1">
      <alignment horizontal="center" vertical="center" wrapText="1"/>
    </xf>
    <xf numFmtId="0" fontId="48" fillId="41" borderId="72" xfId="0" applyFont="1" applyFill="1" applyBorder="1" applyAlignment="1">
      <alignment horizontal="center" vertical="center" wrapText="1"/>
    </xf>
    <xf numFmtId="0" fontId="48" fillId="41" borderId="69" xfId="0" applyFont="1" applyFill="1" applyBorder="1" applyAlignment="1">
      <alignment horizontal="center" vertical="center" wrapText="1"/>
    </xf>
    <xf numFmtId="168" fontId="56" fillId="42" borderId="52" xfId="32" applyNumberFormat="1" applyFont="1" applyFill="1" applyBorder="1" applyAlignment="1">
      <alignment horizontal="center"/>
    </xf>
    <xf numFmtId="168" fontId="56" fillId="42" borderId="53" xfId="32" applyNumberFormat="1" applyFont="1" applyFill="1" applyBorder="1" applyAlignment="1">
      <alignment horizontal="center"/>
    </xf>
    <xf numFmtId="0" fontId="37" fillId="40" borderId="102" xfId="0" applyFont="1" applyFill="1" applyBorder="1" applyAlignment="1">
      <alignment horizontal="left" vertical="center"/>
    </xf>
    <xf numFmtId="0" fontId="37" fillId="40" borderId="103" xfId="0" applyFont="1" applyFill="1" applyBorder="1" applyAlignment="1">
      <alignment horizontal="left" vertical="center"/>
    </xf>
    <xf numFmtId="0" fontId="37" fillId="40" borderId="83" xfId="0" applyFont="1" applyFill="1" applyBorder="1" applyAlignment="1">
      <alignment horizontal="left" vertical="center"/>
    </xf>
    <xf numFmtId="0" fontId="37" fillId="40" borderId="84" xfId="0" applyFont="1" applyFill="1" applyBorder="1" applyAlignment="1">
      <alignment horizontal="left" vertical="center"/>
    </xf>
    <xf numFmtId="2" fontId="45" fillId="33" borderId="99" xfId="0" applyNumberFormat="1" applyFont="1" applyFill="1" applyBorder="1" applyAlignment="1">
      <alignment horizontal="center"/>
    </xf>
    <xf numFmtId="2" fontId="45" fillId="33" borderId="100" xfId="0" applyNumberFormat="1" applyFont="1" applyFill="1" applyBorder="1" applyAlignment="1">
      <alignment horizontal="center"/>
    </xf>
    <xf numFmtId="2" fontId="45" fillId="33" borderId="101" xfId="0" applyNumberFormat="1" applyFont="1" applyFill="1" applyBorder="1" applyAlignment="1">
      <alignment horizontal="center"/>
    </xf>
    <xf numFmtId="2" fontId="45" fillId="33" borderId="88" xfId="0" applyNumberFormat="1" applyFont="1" applyFill="1" applyBorder="1" applyAlignment="1">
      <alignment horizontal="center"/>
    </xf>
    <xf numFmtId="0" fontId="53" fillId="0" borderId="105" xfId="38" applyNumberFormat="1" applyFont="1" applyBorder="1" applyAlignment="1">
      <alignment horizontal="center" wrapText="1"/>
    </xf>
    <xf numFmtId="0" fontId="53" fillId="0" borderId="104" xfId="38" applyNumberFormat="1" applyFont="1" applyBorder="1" applyAlignment="1">
      <alignment horizontal="center" wrapText="1"/>
    </xf>
    <xf numFmtId="0" fontId="51" fillId="0" borderId="71" xfId="0" applyFont="1" applyBorder="1" applyAlignment="1">
      <alignment horizontal="center" vertical="center" wrapText="1"/>
    </xf>
    <xf numFmtId="0" fontId="51" fillId="0" borderId="96" xfId="0" applyFont="1" applyBorder="1" applyAlignment="1">
      <alignment horizontal="center" vertical="center" wrapText="1"/>
    </xf>
    <xf numFmtId="0" fontId="51" fillId="0" borderId="74" xfId="0" applyFont="1" applyBorder="1" applyAlignment="1">
      <alignment horizontal="center" vertical="center" wrapText="1"/>
    </xf>
    <xf numFmtId="0" fontId="51" fillId="0" borderId="64" xfId="0" applyFont="1" applyBorder="1" applyAlignment="1">
      <alignment horizontal="center" vertical="center" wrapText="1"/>
    </xf>
    <xf numFmtId="0" fontId="51" fillId="0" borderId="65" xfId="0" applyFont="1" applyBorder="1" applyAlignment="1">
      <alignment horizontal="center" vertical="center" wrapText="1"/>
    </xf>
    <xf numFmtId="0" fontId="47" fillId="40" borderId="93" xfId="0" applyFont="1" applyFill="1" applyBorder="1" applyAlignment="1">
      <alignment horizontal="left" vertical="center"/>
    </xf>
    <xf numFmtId="0" fontId="47" fillId="40" borderId="94" xfId="0" applyFont="1" applyFill="1" applyBorder="1" applyAlignment="1">
      <alignment horizontal="left" vertical="center"/>
    </xf>
    <xf numFmtId="0" fontId="47" fillId="40" borderId="75" xfId="0" applyFont="1" applyFill="1" applyBorder="1" applyAlignment="1">
      <alignment horizontal="left" vertical="center"/>
    </xf>
    <xf numFmtId="0" fontId="51" fillId="0" borderId="95" xfId="0" applyFont="1" applyBorder="1" applyAlignment="1">
      <alignment horizontal="left" vertical="center"/>
    </xf>
    <xf numFmtId="0" fontId="51" fillId="0" borderId="96" xfId="0" applyFont="1" applyBorder="1" applyAlignment="1">
      <alignment horizontal="left" vertical="center"/>
    </xf>
    <xf numFmtId="0" fontId="51" fillId="0" borderId="74" xfId="0" applyFont="1" applyBorder="1" applyAlignment="1">
      <alignment horizontal="left" vertical="center"/>
    </xf>
    <xf numFmtId="0" fontId="51" fillId="0" borderId="97" xfId="0" applyFont="1" applyBorder="1" applyAlignment="1">
      <alignment horizontal="left" vertical="center"/>
    </xf>
    <xf numFmtId="0" fontId="51" fillId="0" borderId="98" xfId="0" applyFont="1" applyBorder="1" applyAlignment="1">
      <alignment horizontal="left" vertical="center"/>
    </xf>
    <xf numFmtId="0" fontId="51" fillId="0" borderId="73" xfId="0" applyFont="1" applyBorder="1" applyAlignment="1">
      <alignment horizontal="left" vertical="center"/>
    </xf>
    <xf numFmtId="0" fontId="55" fillId="40" borderId="0" xfId="0" applyFont="1" applyFill="1" applyAlignment="1">
      <alignment horizontal="center" vertical="center"/>
    </xf>
    <xf numFmtId="0" fontId="49" fillId="38" borderId="0" xfId="0" applyFont="1" applyFill="1" applyAlignment="1">
      <alignment horizontal="center" vertical="center"/>
    </xf>
    <xf numFmtId="0" fontId="48" fillId="41" borderId="60" xfId="0" applyFont="1" applyFill="1" applyBorder="1" applyAlignment="1">
      <alignment vertical="center"/>
    </xf>
    <xf numFmtId="0" fontId="48" fillId="41" borderId="63" xfId="0" applyFont="1" applyFill="1" applyBorder="1" applyAlignment="1">
      <alignment vertical="center"/>
    </xf>
    <xf numFmtId="0" fontId="48" fillId="41" borderId="61" xfId="0" applyFont="1" applyFill="1" applyBorder="1" applyAlignment="1">
      <alignment horizontal="center" vertical="center"/>
    </xf>
    <xf numFmtId="0" fontId="48" fillId="41" borderId="64" xfId="0" applyFont="1" applyFill="1" applyBorder="1" applyAlignment="1">
      <alignment horizontal="center" vertical="center"/>
    </xf>
    <xf numFmtId="0" fontId="51" fillId="0" borderId="67" xfId="0" applyFont="1" applyBorder="1" applyAlignment="1">
      <alignment horizontal="center" vertical="center" wrapText="1"/>
    </xf>
    <xf numFmtId="0" fontId="51" fillId="0" borderId="68" xfId="0" applyFont="1" applyBorder="1" applyAlignment="1">
      <alignment horizontal="center" vertical="center" wrapText="1"/>
    </xf>
  </cellXfs>
  <cellStyles count="52">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Cálculo" xfId="19" builtinId="22" customBuiltin="1"/>
    <cellStyle name="Celda de comprobación" xfId="20" builtinId="23" customBuiltin="1"/>
    <cellStyle name="Celda vinculada" xfId="21" builtinId="24" customBuiltin="1"/>
    <cellStyle name="Encabezado 4" xfId="22" builtinId="19" customBuiltin="1"/>
    <cellStyle name="Énfasis1" xfId="23" builtinId="29" customBuiltin="1"/>
    <cellStyle name="Énfasis2" xfId="24" builtinId="33" customBuiltin="1"/>
    <cellStyle name="Énfasis3" xfId="25" builtinId="37" customBuiltin="1"/>
    <cellStyle name="Énfasis4" xfId="26" builtinId="41" customBuiltin="1"/>
    <cellStyle name="Énfasis5" xfId="27" builtinId="45" customBuiltin="1"/>
    <cellStyle name="Énfasis6" xfId="28" builtinId="49" customBuiltin="1"/>
    <cellStyle name="Entrada" xfId="29" builtinId="20" customBuiltin="1"/>
    <cellStyle name="Hipervínculo" xfId="30" builtinId="8"/>
    <cellStyle name="Incorrecto" xfId="31" builtinId="27" customBuiltin="1"/>
    <cellStyle name="Millares" xfId="32" builtinId="3"/>
    <cellStyle name="Millares 2" xfId="49" xr:uid="{78706000-87AE-4CD6-B4EA-A3670BA878DF}"/>
    <cellStyle name="Millares 2 2" xfId="47" xr:uid="{00000000-0005-0000-0000-000020000000}"/>
    <cellStyle name="Millares 4" xfId="46" xr:uid="{00000000-0005-0000-0000-000021000000}"/>
    <cellStyle name="Neutral" xfId="33" builtinId="28" customBuiltin="1"/>
    <cellStyle name="Normal" xfId="0" builtinId="0"/>
    <cellStyle name="Normal 10 3" xfId="34" xr:uid="{00000000-0005-0000-0000-000024000000}"/>
    <cellStyle name="Normal 10 3 3" xfId="35" xr:uid="{00000000-0005-0000-0000-000025000000}"/>
    <cellStyle name="Normal 2" xfId="36" xr:uid="{00000000-0005-0000-0000-000026000000}"/>
    <cellStyle name="Normal 3" xfId="48" xr:uid="{DC835ED5-A3DD-4EC9-87AC-D09B9B355592}"/>
    <cellStyle name="Normal 3 2" xfId="50" xr:uid="{B5AC6706-8331-4243-A5CC-95CFAD455403}"/>
    <cellStyle name="Notas" xfId="37" builtinId="10" customBuiltin="1"/>
    <cellStyle name="Porcentaje" xfId="38" builtinId="5"/>
    <cellStyle name="Porcentaje 2" xfId="51" xr:uid="{651A5D3A-14FF-4AB4-9B31-F200B1677922}"/>
    <cellStyle name="Salida" xfId="39" builtinId="21" customBuiltin="1"/>
    <cellStyle name="Texto de advertencia" xfId="40" builtinId="11" customBuiltin="1"/>
    <cellStyle name="Texto explicativo" xfId="41" builtinId="53" customBuiltin="1"/>
    <cellStyle name="Título" xfId="42" builtinId="15" customBuiltin="1"/>
    <cellStyle name="Título 2" xfId="43" builtinId="17" customBuiltin="1"/>
    <cellStyle name="Título 3" xfId="44" builtinId="18" customBuiltin="1"/>
    <cellStyle name="Total" xfId="45" builtinId="25" customBuiltin="1"/>
  </cellStyles>
  <dxfs count="0"/>
  <tableStyles count="1" defaultTableStyle="TableStyleMedium2" defaultPivotStyle="PivotStyleLight16">
    <tableStyle name="Invisible" pivot="0" table="0" count="0" xr9:uid="{00000000-0011-0000-FFFF-FFFF00000000}"/>
  </tableStyles>
  <colors>
    <mruColors>
      <color rgb="FFE5E275"/>
      <color rgb="FF003488"/>
      <color rgb="FF0000FF"/>
      <color rgb="FF00A896"/>
      <color rgb="FFEF4530"/>
      <color rgb="FF3EA4F0"/>
      <color rgb="FFF1C255"/>
      <color rgb="FFD8D4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26" Type="http://schemas.openxmlformats.org/officeDocument/2006/relationships/externalLink" Target="externalLinks/externalLink21.xml"/><Relationship Id="rId39" Type="http://schemas.openxmlformats.org/officeDocument/2006/relationships/externalLink" Target="externalLinks/externalLink34.xml"/><Relationship Id="rId21" Type="http://schemas.openxmlformats.org/officeDocument/2006/relationships/externalLink" Target="externalLinks/externalLink16.xml"/><Relationship Id="rId34" Type="http://schemas.openxmlformats.org/officeDocument/2006/relationships/externalLink" Target="externalLinks/externalLink29.xml"/><Relationship Id="rId42" Type="http://schemas.openxmlformats.org/officeDocument/2006/relationships/externalLink" Target="externalLinks/externalLink37.xml"/><Relationship Id="rId47" Type="http://schemas.openxmlformats.org/officeDocument/2006/relationships/externalLink" Target="externalLinks/externalLink42.xml"/><Relationship Id="rId50" Type="http://schemas.openxmlformats.org/officeDocument/2006/relationships/externalLink" Target="externalLinks/externalLink45.xml"/><Relationship Id="rId55" Type="http://schemas.openxmlformats.org/officeDocument/2006/relationships/theme" Target="theme/theme1.xml"/><Relationship Id="rId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1.xml"/><Relationship Id="rId29" Type="http://schemas.openxmlformats.org/officeDocument/2006/relationships/externalLink" Target="externalLinks/externalLink24.xml"/><Relationship Id="rId11" Type="http://schemas.openxmlformats.org/officeDocument/2006/relationships/externalLink" Target="externalLinks/externalLink6.xml"/><Relationship Id="rId24" Type="http://schemas.openxmlformats.org/officeDocument/2006/relationships/externalLink" Target="externalLinks/externalLink19.xml"/><Relationship Id="rId32" Type="http://schemas.openxmlformats.org/officeDocument/2006/relationships/externalLink" Target="externalLinks/externalLink27.xml"/><Relationship Id="rId37" Type="http://schemas.openxmlformats.org/officeDocument/2006/relationships/externalLink" Target="externalLinks/externalLink32.xml"/><Relationship Id="rId40" Type="http://schemas.openxmlformats.org/officeDocument/2006/relationships/externalLink" Target="externalLinks/externalLink35.xml"/><Relationship Id="rId45" Type="http://schemas.openxmlformats.org/officeDocument/2006/relationships/externalLink" Target="externalLinks/externalLink40.xml"/><Relationship Id="rId53" Type="http://schemas.openxmlformats.org/officeDocument/2006/relationships/externalLink" Target="externalLinks/externalLink48.xml"/><Relationship Id="rId58"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customXml" Target="../customXml/item3.xml"/><Relationship Id="rId19" Type="http://schemas.openxmlformats.org/officeDocument/2006/relationships/externalLink" Target="externalLinks/externalLink14.xml"/><Relationship Id="rId14" Type="http://schemas.openxmlformats.org/officeDocument/2006/relationships/externalLink" Target="externalLinks/externalLink9.xml"/><Relationship Id="rId22" Type="http://schemas.openxmlformats.org/officeDocument/2006/relationships/externalLink" Target="externalLinks/externalLink17.xml"/><Relationship Id="rId27" Type="http://schemas.openxmlformats.org/officeDocument/2006/relationships/externalLink" Target="externalLinks/externalLink22.xml"/><Relationship Id="rId30" Type="http://schemas.openxmlformats.org/officeDocument/2006/relationships/externalLink" Target="externalLinks/externalLink25.xml"/><Relationship Id="rId35" Type="http://schemas.openxmlformats.org/officeDocument/2006/relationships/externalLink" Target="externalLinks/externalLink30.xml"/><Relationship Id="rId43" Type="http://schemas.openxmlformats.org/officeDocument/2006/relationships/externalLink" Target="externalLinks/externalLink38.xml"/><Relationship Id="rId48" Type="http://schemas.openxmlformats.org/officeDocument/2006/relationships/externalLink" Target="externalLinks/externalLink43.xml"/><Relationship Id="rId56" Type="http://schemas.openxmlformats.org/officeDocument/2006/relationships/styles" Target="styles.xml"/><Relationship Id="rId64" Type="http://schemas.microsoft.com/office/2017/10/relationships/person" Target="persons/person.xml"/><Relationship Id="rId8" Type="http://schemas.openxmlformats.org/officeDocument/2006/relationships/externalLink" Target="externalLinks/externalLink3.xml"/><Relationship Id="rId51" Type="http://schemas.openxmlformats.org/officeDocument/2006/relationships/externalLink" Target="externalLinks/externalLink46.xml"/><Relationship Id="rId3" Type="http://schemas.openxmlformats.org/officeDocument/2006/relationships/worksheet" Target="worksheets/sheet3.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5" Type="http://schemas.openxmlformats.org/officeDocument/2006/relationships/externalLink" Target="externalLinks/externalLink20.xml"/><Relationship Id="rId33" Type="http://schemas.openxmlformats.org/officeDocument/2006/relationships/externalLink" Target="externalLinks/externalLink28.xml"/><Relationship Id="rId38" Type="http://schemas.openxmlformats.org/officeDocument/2006/relationships/externalLink" Target="externalLinks/externalLink33.xml"/><Relationship Id="rId46" Type="http://schemas.openxmlformats.org/officeDocument/2006/relationships/externalLink" Target="externalLinks/externalLink41.xml"/><Relationship Id="rId59" Type="http://schemas.openxmlformats.org/officeDocument/2006/relationships/customXml" Target="../customXml/item1.xml"/><Relationship Id="rId20" Type="http://schemas.openxmlformats.org/officeDocument/2006/relationships/externalLink" Target="externalLinks/externalLink15.xml"/><Relationship Id="rId41" Type="http://schemas.openxmlformats.org/officeDocument/2006/relationships/externalLink" Target="externalLinks/externalLink36.xml"/><Relationship Id="rId54" Type="http://schemas.openxmlformats.org/officeDocument/2006/relationships/externalLink" Target="externalLinks/externalLink49.xml"/><Relationship Id="rId1" Type="http://schemas.openxmlformats.org/officeDocument/2006/relationships/worksheet" Target="worksheets/sheet1.xml"/><Relationship Id="rId6" Type="http://schemas.openxmlformats.org/officeDocument/2006/relationships/externalLink" Target="externalLinks/externalLink1.xml"/><Relationship Id="rId15" Type="http://schemas.openxmlformats.org/officeDocument/2006/relationships/externalLink" Target="externalLinks/externalLink10.xml"/><Relationship Id="rId23" Type="http://schemas.openxmlformats.org/officeDocument/2006/relationships/externalLink" Target="externalLinks/externalLink18.xml"/><Relationship Id="rId28" Type="http://schemas.openxmlformats.org/officeDocument/2006/relationships/externalLink" Target="externalLinks/externalLink23.xml"/><Relationship Id="rId36" Type="http://schemas.openxmlformats.org/officeDocument/2006/relationships/externalLink" Target="externalLinks/externalLink31.xml"/><Relationship Id="rId49" Type="http://schemas.openxmlformats.org/officeDocument/2006/relationships/externalLink" Target="externalLinks/externalLink44.xml"/><Relationship Id="rId57" Type="http://schemas.openxmlformats.org/officeDocument/2006/relationships/sharedStrings" Target="sharedStrings.xml"/><Relationship Id="rId10" Type="http://schemas.openxmlformats.org/officeDocument/2006/relationships/externalLink" Target="externalLinks/externalLink5.xml"/><Relationship Id="rId31" Type="http://schemas.openxmlformats.org/officeDocument/2006/relationships/externalLink" Target="externalLinks/externalLink26.xml"/><Relationship Id="rId44" Type="http://schemas.openxmlformats.org/officeDocument/2006/relationships/externalLink" Target="externalLinks/externalLink39.xml"/><Relationship Id="rId52" Type="http://schemas.openxmlformats.org/officeDocument/2006/relationships/externalLink" Target="externalLinks/externalLink47.xml"/><Relationship Id="rId6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externalLink" Target="externalLinks/externalLink4.xml"/></Relationships>
</file>

<file path=xl/drawings/drawing1.xml><?xml version="1.0" encoding="utf-8"?>
<xdr:wsDr xmlns:xdr="http://schemas.openxmlformats.org/drawingml/2006/spreadsheetDrawing" xmlns:a="http://schemas.openxmlformats.org/drawingml/2006/main">
  <xdr:twoCellAnchor>
    <xdr:from>
      <xdr:col>19</xdr:col>
      <xdr:colOff>0</xdr:colOff>
      <xdr:row>1</xdr:row>
      <xdr:rowOff>0</xdr:rowOff>
    </xdr:from>
    <xdr:to>
      <xdr:col>19</xdr:col>
      <xdr:colOff>185502</xdr:colOff>
      <xdr:row>1</xdr:row>
      <xdr:rowOff>114327</xdr:rowOff>
    </xdr:to>
    <xdr:sp macro="[0]!VisualizarFilas" textlink="">
      <xdr:nvSpPr>
        <xdr:cNvPr id="4" name="Text Box 2">
          <a:extLst>
            <a:ext uri="{FF2B5EF4-FFF2-40B4-BE49-F238E27FC236}">
              <a16:creationId xmlns:a16="http://schemas.microsoft.com/office/drawing/2014/main" id="{B823325F-32BC-4323-BBA8-4631802EAA79}"/>
            </a:ext>
          </a:extLst>
        </xdr:cNvPr>
        <xdr:cNvSpPr txBox="1">
          <a:spLocks noChangeArrowheads="1"/>
        </xdr:cNvSpPr>
      </xdr:nvSpPr>
      <xdr:spPr bwMode="auto">
        <a:xfrm>
          <a:off x="10039349" y="380999"/>
          <a:ext cx="800100" cy="238125"/>
        </a:xfrm>
        <a:prstGeom prst="rect">
          <a:avLst/>
        </a:prstGeom>
        <a:noFill/>
        <a:ln w="9525">
          <a:noFill/>
          <a:miter lim="800000"/>
          <a:headEnd/>
          <a:tailEnd/>
        </a:ln>
      </xdr:spPr>
      <xdr:txBody>
        <a:bodyPr vertOverflow="clip" wrap="square" lIns="27432" tIns="27432" rIns="27432" bIns="0" anchor="t" upright="1"/>
        <a:lstStyle/>
        <a:p>
          <a:pPr algn="ctr" rtl="0">
            <a:defRPr sz="1000"/>
          </a:pPr>
          <a:endParaRPr lang="es-ES" sz="1100" b="1" i="0" u="none" strike="noStrike" baseline="0">
            <a:solidFill>
              <a:srgbClr val="000000"/>
            </a:solidFill>
            <a:latin typeface="Calibri"/>
            <a:cs typeface="Calibri"/>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orge\Comparto\Aguaytia\supervision\Valorizacion\Contratista\Val%2001%20Mayo%202003\Valorizacion\Javier%20JIMENEZ\VALORIZACIONES\BITU\C00-V2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enjamin\e\Aguaytia\supervision\Valorizacion\Contratista\Val%2001%20Mayo%202003\Valorizacion\Javier%20JIMENEZ\VALORIZACIONES\BITU\REST-1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Benjamin\e\Aguaytia\supervision\Valorizacion\Contratista\Val%2001%20Mayo%202003\Valorizacion\Javier%20JIMENEZ\VALORIZACIONES\BITU\C00-V2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Retama\dem-006-06\P%20Mantilla\Construcci&#243;n\Proyectos\7563%20Camisea%20-%20Malvinas%20&amp;%20Pagoreni\MTOs\Civil\Cantidades%20revizadas%2020050301\7563_310_POC1_1_TIPIE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Jcruzado\expediente%20adicional%2003\Aguaytia\supervision\Valorizacion\Contratista\Val%2001%20Mayo%202003\Valorizacion\Javier%20JIMENEZ\VALORIZACIONES\BITU\C00-V2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c2\CARRET%20OBSERV%20juanjui\Documents%20and%20Settings\use\Escritorio\METRADOS%20INTEROCEANICA\EXP-233-290+400\700%20TRANSPORTES\MOORE%20DEFINITIVO\METRADOS\200\02.01.00-02.06.0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riconsa\data\PROYECTO\ENPROCES\DEP-PROY.02\AIJA.PSE\CONCURSO\DATOS.MEM\AIJA-II.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ERVER\DATA\DataFile\O\DB9604\RevMay97\SHOPLIST.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Pc2\CARRET%20OBSERV%20juanjui\Documents%20and%20Settings\Administrador\Escritorio\TRAMOI%20HUARI-SANLUIS\EXPLANAC\202.EXCAVACION%20A-B-C%20110-17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ob-atuesta\d\Metrados%20Lima-Canta\RED5\CANT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OMEGA_CJ\CAJAMARCA_99\AGOSTO_1999\LAMBDA_LL\LA_LIBERTAD_99\JUNIO_1999\Flujo%20Energia%209906.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TRND9810.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WINDOWS\TEMP\TRES%20EJES-BI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OSCAR\Izcuchaca%20-%20Huancavelica\Aguaytia\supervision\Valorizacion\Contratista\Val%2001%20Mayo%202003\Valorizacion\Javier%20JIMENEZ\VALORIZACIONES\BITU\REST-1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Retama\dem-006-06\P%20Mantilla\Construcci&#243;n\Proyectos\7563%20Camisea%20-%20Malvinas%20&amp;%20Pagoreni\MTOs\Civil\Cantidades%20revizadas%2020050301\7563_340_POC1_1_TIPIEL.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Nt-idbcd-wg1\USER\SETSUBI\ME-2&#31309;&#31639;\01&#31309;&#31639;&#12503;&#12525;&#12472;&#12455;&#12463;&#12488;\&#20013;&#22269;\(2004.12)ACW%20PJ(&#12381;&#12398;2&#65289;\pulau%20final\WINDOWS\Desktop\New%20Folder\Qo-1585.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OSCAR\Izcuchaca%20-%20Huancavelica\Aguaytia\supervision\Valorizacion\Contratista\Val%2001%20Mayo%202003\Valorizacion\Javier%20JIMENEZ\VALORIZACIONES\BITU\C00-V2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E:\Aguaytia\supervision\Valorizacion\Contratista\Val%2001%20Mayo%202003\Valorizacion\Javier%20JIMENEZ\VALORIZACIONES\BITU\C00-V2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H:\AGUAYTIA\AG%20CD2\Val%20Contratista\Contratista\Val%2008%20Diciembre2003\Valorizacion%20Corregida\Aguaytia\supervision\Valorizacion\Contratista\Val%2001%20Mayo%202003\Valorizacion\Javier%20JIMENEZ\VALORIZACIONES\BITU\C00-V2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Users/CIRO/Desktop/JRC-SANTANDER/VALORIZACION/WINDOWS/TEMP/AVANCE%20UNIDAD%20MOROCOCHA%20JULIO%202004.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P:\Commercial\PO%20&amp;%20Ctc%20AgencyPayments\B%20PO%20%20HO%20Status%20Report\DAILY%20REPORTS\25177%20PO%20BLANKET%20JAN06.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Users/CIRO/Desktop/JRC-SANTANDER/VALORIZACION/WINDOWS/TEMP/PRODUCCION-ROTURA%20JULIO%202004.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Tramo%20III\Val%20Set%202001\%20Vac%20-23%20-%20Ago%2001\vac%20-21%20-%20Jun%2001\VAC-21.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o001wd0020\P-7563%20MALVINAS%20PLANT%20EXPANSION%20-%20PERU\Cantidades%20de%20obra\OOCC\Actualizacion%20de%20cantidades\7563_375_POC1_TIPIEL.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o001wd0020\P-7563%20MALVINAS%20PLANT%20EXPANSION%20-%20PERU\Cantidades%20de%20obra\OOCC\Actualizacion%20de%20cantidades\7563_390_POC1_1_TIPIEL.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o001wd0020\P-7563%20MALVINAS%20PLANT%20EXPANSION%20-%20PERU\Cantidades%20de%20obra\OOCC\Actualizacion%20de%20cantidades\7563_Sala%20El&#233;ct_POC1_TIPIEL.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Oficinatecnica\documentos%20oficina%20tecnica\Archivos%20de%20programa\TRABAJO\EXCEL\INFORMES\l-p-n&#176;1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o001wd0020\P-7563%20MALVINAS%20PLANT%20EXPANSION%20-%20PERU\Cantidades%20de%20obra\OOCC\Actualizacion%20de%20cantidades\7563_PAG%20A_POC1_TIPIEL.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o001wd0020\P-7563%20MALVINAS%20PLANT%20EXPANSION%20-%20PERU\Cantidades%20de%20obra\OOCC\Actualizacion%20de%20cantidades\7563_460_POC1_1_TIPIEL.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o001wd0020\P-7563%20MALVINAS%20PLANT%20EXPANSION%20-%20PERU\Cantidades%20de%20obra\OOCC\Actualizacion%20de%20cantidades\7563_451_POC1_TIPIEL.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Retama\dem-006-06\01%20Presupuestos\Petroquimica\2006\DEM-006-06%20EPC%2011\01%20Presupuesto\08%20Ppto%20Obras%20Civiles\7563_340_POC1.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E900EEA8\SASOL%20Breackdown%20Rev.21Aug.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MOORE%20DEFINITIVO/METRADOS/200/02.01.00-02.06.00.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My%20Documents/SASOL%20QATAR/SASOL%20Rev.21Aug/SASOL%20Breackdown%20Rev.21Aug.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E:\Archivos%20de%20programa\TRABAJO\EXCEL\INFORMES\l-p-n&#176;16.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Co001wd0020\P-7563%20MALVINAS%20PLANT%20EXPANSION%20-%20PERU\Cantidades%20de%20obra\OOCC\Actualizacion%20de%20cantidades\7563_465_POC1_1_TIPIEL.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o001wd0020\P-7563%20MALVINAS%20PLANT%20EXPANSION%20-%20PERU\Cantidades%20de%20obra\OOCC\Actualizacion%20de%20cantidades\7563_410_POC1_1_TIPIEL.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Jcruzado\expediente%20adicional%2003\Aguaytia\supervision\Valorizacion\Contratista\Val%2001%20Mayo%202003\Valorizacion\Javier%20JIMENEZ\VALORIZACIONES\BITU\REST-11.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o001wd0020\P-7563%20MALVINAS%20PLANT%20EXPANSION%20-%20PERU\Cantidades%20de%20obra\OOCC\Actualizacion%20de%20cantidades\7563_430_POC1_1_TIPIEL.xls" TargetMode="External"/></Relationships>
</file>

<file path=xl/externalLinks/_rels/externalLink40.xml.rels><?xml version="1.0" encoding="UTF-8" standalone="yes"?>
<Relationships xmlns="http://schemas.openxmlformats.org/package/2006/relationships"><Relationship Id="rId2" Type="http://schemas.openxmlformats.org/officeDocument/2006/relationships/externalLinkPath" Target="file:///D:\12.%20OHLA-LACRAMARCA\EDI\Costo%20Previo%20-%20Ppto%20Paquete%20EDI%20A3.xlsm" TargetMode="External"/><Relationship Id="rId1" Type="http://schemas.openxmlformats.org/officeDocument/2006/relationships/externalLinkPath" Target="file:///D:\12.%20OHLA-LACRAMARCA\EDI\Costo%20Previo%20-%20Ppto%20Paquete%20EDI%20A3.xlsm"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Retama\dem-006-06\P%20Mantilla\Construcci&#243;n\Proyectos\7563%20Camisea%20-%20Malvinas%20&amp;%20Pagoreni\MTOs\Civil\Cantidades%20revizadas%2020050301\7563_370_POC1_TIPIEL.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Retama\dem-006-06\01%20Presupuestos\Petroquimica\2006\DEM-006-06%20EPC%2011\01%20Presupuesto\08%20Ppto%20Obras%20Civiles\7563_310_POC1.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o001wd0020\P-7563%20MALVINAS%20PLANT%20EXPANSION%20-%20PERU\Cantidades%20de%20obra\OOCC\Actualizacion%20de%20cantidades\7563_360_POC1_1_TIPIEL.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Retama\dem-006-06\P%20Mantilla\Construcci&#243;n\Proyectos\7563%20Camisea%20-%20Malvinas%20&amp;%20Pagoreni\MTOs\Civil\Cantidades%20revizadas%2020050301\7563_2a%20ETAPA_POC1_G&amp;M.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A:\Metrados%20Lima-Canta\RED5\CANTA.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Jorge\Comparto\Aguaytia\supervision\Valorizacion\Contratista\Val%2001%20Mayo%202003\Valorizacion\Javier%20JIMENEZ\VALORIZACIONES\BITU\REST-11.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o001wd0020\P-7563%20MALVINAS%20PLANT%20EXPANSION%20-%20PERU\Cantidades%20de%20obra\OOCC\Actualizacion%20de%20cantidades\7563_415_POC1_1_TIPIEL.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Users/usuario/Documents/lista.xlsx"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Maq14\c\C\MEM\DEP\RP_JIMBE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03"/>
      <sheetName val="F-04"/>
      <sheetName val="F-04b"/>
      <sheetName val="F-05"/>
      <sheetName val="F-07"/>
      <sheetName val="F-08"/>
      <sheetName val="F-13"/>
      <sheetName val="F-19"/>
      <sheetName val="F-21"/>
      <sheetName val="F-22"/>
      <sheetName val="F-39"/>
      <sheetName val="F-40"/>
      <sheetName val="F-46"/>
      <sheetName val="F-56"/>
      <sheetName val="AL"/>
      <sheetName val="PS"/>
      <sheetName val="PN"/>
      <sheetName val="RP"/>
      <sheetName val="MO-VNL"/>
      <sheetName val="Resumen"/>
      <sheetName val="Hoja1"/>
      <sheetName val="Hoja4"/>
      <sheetName val="Hoja2"/>
      <sheetName val="CONSOLIDADO"/>
      <sheetName val="AP"/>
      <sheetName val="P S"/>
      <sheetName val="Directo P.N"/>
      <sheetName val="Directo P.S"/>
      <sheetName val="Directo R.P"/>
      <sheetName val="P.N"/>
      <sheetName val="P.S"/>
      <sheetName val="R.P"/>
      <sheetName val="P N"/>
      <sheetName val="R P"/>
      <sheetName val="Graficos"/>
      <sheetName val="Items"/>
      <sheetName val="Cronograma Total EQObra "/>
      <sheetName val="Hoja6"/>
      <sheetName val="Listado"/>
      <sheetName val="TMC 292+426 AA"/>
      <sheetName val="300 - 303.720"/>
      <sheetName val="fases"/>
      <sheetName val="DATOS"/>
      <sheetName val="TMC_ENC. C-A"/>
      <sheetName val="SUST_CAJA"/>
      <sheetName val="SUST_ALERO"/>
      <sheetName val="Proyeccion Equipos Cosapi"/>
      <sheetName val="Base"/>
      <sheetName val="Control_Diario"/>
      <sheetName val="Comp3"/>
      <sheetName val="Comp2"/>
      <sheetName val="Comp"/>
      <sheetName val="Hoja3"/>
      <sheetName val="Valoriz"/>
      <sheetName val="Sustento_Val"/>
      <sheetName val="Histograma"/>
      <sheetName val="Días Mes"/>
      <sheetName val="Fecha"/>
      <sheetName val="TC"/>
      <sheetName val="RO"/>
      <sheetName val="Horometros"/>
      <sheetName val="7422CW00"/>
      <sheetName val="Tablas"/>
      <sheetName val="P_S"/>
      <sheetName val="Directo_P_N"/>
      <sheetName val="Directo_P_S"/>
      <sheetName val="Directo_R_P"/>
      <sheetName val="P_N"/>
      <sheetName val="P_S1"/>
      <sheetName val="R_P"/>
      <sheetName val="P_N1"/>
      <sheetName val="R_P1"/>
      <sheetName val="Cronograma_Total_EQObra_"/>
      <sheetName val="Limit_ACC_A"/>
      <sheetName val="Transporte_Emboquillado"/>
      <sheetName val="Producción SC"/>
      <sheetName val="COSREF"/>
      <sheetName val="Sheet1"/>
      <sheetName val="C00-V21"/>
      <sheetName val="OP079907"/>
      <sheetName val="LIMA-CANTA"/>
      <sheetName val="MAC 2"/>
      <sheetName val="02.02.05.Venta"/>
      <sheetName val="Metrados-Situacion3"/>
      <sheetName val="Metrados-Situacion3.1"/>
      <sheetName val="Metrados-Situación3"/>
      <sheetName val="Metrados-Situación3 (SinTR5)"/>
      <sheetName val="ABC"/>
      <sheetName val="MAC"/>
      <sheetName val="Insumos"/>
      <sheetName val="SubAnalisis"/>
      <sheetName val="02.01.01"/>
      <sheetName val="02.01.02"/>
      <sheetName val="02.01.03"/>
      <sheetName val="02.01.04"/>
      <sheetName val="02.01.05"/>
      <sheetName val="02.01.06"/>
      <sheetName val="02.01.07"/>
      <sheetName val="02.01.08"/>
      <sheetName val="02.02.01"/>
      <sheetName val="02.02.02"/>
      <sheetName val="02.02.02.1"/>
      <sheetName val="02.02.03"/>
      <sheetName val="02.02.04"/>
      <sheetName val="02.02.05"/>
      <sheetName val="02.03.01"/>
      <sheetName val="02.03.02"/>
      <sheetName val="02.03.03"/>
      <sheetName val="02.03.04"/>
      <sheetName val="02.03.06"/>
      <sheetName val="02.03.07"/>
      <sheetName val="03.02.02.11"/>
      <sheetName val="03.02.02.11.1"/>
      <sheetName val="03.01.01.07"/>
      <sheetName val="EXP"/>
      <sheetName val="Plla_Pe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 sheetId="40" refreshError="1"/>
      <sheetData sheetId="41" refreshError="1"/>
      <sheetData sheetId="42" refreshError="1"/>
      <sheetData sheetId="43"/>
      <sheetData sheetId="44"/>
      <sheetData sheetId="45"/>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sheetData sheetId="64"/>
      <sheetData sheetId="65"/>
      <sheetData sheetId="66"/>
      <sheetData sheetId="67"/>
      <sheetData sheetId="68"/>
      <sheetData sheetId="69"/>
      <sheetData sheetId="70"/>
      <sheetData sheetId="71"/>
      <sheetData sheetId="72"/>
      <sheetData sheetId="73" refreshError="1"/>
      <sheetData sheetId="74" refreshError="1"/>
      <sheetData sheetId="75"/>
      <sheetData sheetId="76" refreshError="1"/>
      <sheetData sheetId="77" refreshError="1"/>
      <sheetData sheetId="78" refreshError="1"/>
      <sheetData sheetId="79" refreshError="1"/>
      <sheetData sheetId="80" refreshError="1"/>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refreshError="1"/>
      <sheetData sheetId="11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03"/>
      <sheetName val="F-04"/>
      <sheetName val="F-05"/>
      <sheetName val="DATOS"/>
      <sheetName val=""/>
      <sheetName val="EXP"/>
      <sheetName val="GRÁFICA C MICRO FINANC"/>
      <sheetName val="niveles"/>
      <sheetName val="basedesc"/>
      <sheetName val="descr. resumen"/>
      <sheetName val="GRÁFICA_C_MICRO_FINANC"/>
      <sheetName val="descr__resumen"/>
      <sheetName val="STRSUMM0"/>
      <sheetName val="LIMA-CANTA"/>
      <sheetName val="Etiquetas"/>
      <sheetName val="Avance financiero"/>
      <sheetName val="RES,MET,ADI1"/>
      <sheetName val="REST-11"/>
      <sheetName val="List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03"/>
      <sheetName val="F-04"/>
      <sheetName val="F-04b"/>
      <sheetName val="F-05"/>
      <sheetName val="F-07"/>
      <sheetName val="F-08"/>
      <sheetName val="F-13"/>
      <sheetName val="F-19"/>
      <sheetName val="F-21"/>
      <sheetName val="F-22"/>
      <sheetName val="F-39"/>
      <sheetName val="F-40"/>
      <sheetName val="F-46"/>
      <sheetName val="F-56"/>
      <sheetName val="LIMA-CANTA"/>
      <sheetName val="TMC 292+426 AA"/>
      <sheetName val="DATOS"/>
      <sheetName val="AL"/>
      <sheetName val="PS"/>
      <sheetName val="PN"/>
      <sheetName val="RP"/>
      <sheetName val="MO-VNL"/>
      <sheetName val="Resumen"/>
      <sheetName val="Hoja1"/>
      <sheetName val="Hoja4"/>
      <sheetName val="Hoja2"/>
      <sheetName val="CONSOLIDADO"/>
      <sheetName val="AP"/>
      <sheetName val="P S"/>
      <sheetName val="Directo P.N"/>
      <sheetName val="Directo P.S"/>
      <sheetName val="Directo R.P"/>
      <sheetName val="P.N"/>
      <sheetName val="P.S"/>
      <sheetName val="R.P"/>
      <sheetName val="P N"/>
      <sheetName val="R P"/>
      <sheetName val="Graficos"/>
      <sheetName val="Items"/>
      <sheetName val="Cronograma Total EQObra "/>
      <sheetName val="Hoja6"/>
      <sheetName val="Listado"/>
      <sheetName val="P_S"/>
      <sheetName val="Directo_P_N"/>
      <sheetName val="Directo_P_S"/>
      <sheetName val="Directo_R_P"/>
      <sheetName val="P_N"/>
      <sheetName val="P_S1"/>
      <sheetName val="R_P"/>
      <sheetName val="P_N1"/>
      <sheetName val="R_P1"/>
      <sheetName val="Cronograma_Total_EQObra_"/>
      <sheetName val="7422CW00"/>
      <sheetName val="Limit_ACC_A"/>
      <sheetName val="IISS"/>
      <sheetName val="Producción SC"/>
      <sheetName val="COSREF"/>
      <sheetName val="Sheet1"/>
      <sheetName val="calc_alim_1"/>
      <sheetName val="Detalle"/>
      <sheetName val="MAC 2"/>
      <sheetName val="02.02.05.Venta"/>
      <sheetName val="Metrados-Situacion3"/>
      <sheetName val="Metrados-Situacion3.1"/>
      <sheetName val="Metrados-Situación3"/>
      <sheetName val="Metrados-Situación3 (SinTR5)"/>
      <sheetName val="ABC"/>
      <sheetName val="MAC"/>
      <sheetName val="Insumos"/>
      <sheetName val="SubAnalisis"/>
      <sheetName val="02.01.01"/>
      <sheetName val="02.01.02"/>
      <sheetName val="02.01.03"/>
      <sheetName val="02.01.04"/>
      <sheetName val="02.01.05"/>
      <sheetName val="02.01.06"/>
      <sheetName val="02.01.07"/>
      <sheetName val="02.01.08"/>
      <sheetName val="02.02.01"/>
      <sheetName val="02.02.02"/>
      <sheetName val="02.02.02.1"/>
      <sheetName val="02.02.03"/>
      <sheetName val="02.02.04"/>
      <sheetName val="02.02.05"/>
      <sheetName val="02.03.01"/>
      <sheetName val="02.03.02"/>
      <sheetName val="02.03.03"/>
      <sheetName val="02.03.04"/>
      <sheetName val="02.03.06"/>
      <sheetName val="02.03.07"/>
      <sheetName val="03.02.02.11"/>
      <sheetName val="03.02.02.11.1"/>
      <sheetName val="03.01.01.07"/>
      <sheetName val="Transporte_Emboquillado"/>
      <sheetName val="300 - 303.72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sheetData sheetId="43"/>
      <sheetData sheetId="44"/>
      <sheetData sheetId="45"/>
      <sheetData sheetId="46"/>
      <sheetData sheetId="47"/>
      <sheetData sheetId="48"/>
      <sheetData sheetId="49"/>
      <sheetData sheetId="50"/>
      <sheetData sheetId="51" refreshError="1"/>
      <sheetData sheetId="52" refreshError="1"/>
      <sheetData sheetId="53" refreshError="1"/>
      <sheetData sheetId="54" refreshError="1"/>
      <sheetData sheetId="55"/>
      <sheetData sheetId="56" refreshError="1"/>
      <sheetData sheetId="57" refreshError="1"/>
      <sheetData sheetId="58" refreshError="1"/>
      <sheetData sheetId="59" refreshError="1"/>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refreshError="1"/>
      <sheetData sheetId="9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
      <sheetName val="Quantity"/>
      <sheetName val="PS"/>
      <sheetName val="Param"/>
      <sheetName val="Listas"/>
      <sheetName val="Leyenda"/>
      <sheetName val="LOG"/>
      <sheetName val="Previsto TESUM"/>
      <sheetName val="Previsto_TESUM"/>
      <sheetName val="J"/>
      <sheetName val="Grafico"/>
    </sheetNames>
    <sheetDataSet>
      <sheetData sheetId="0" refreshError="1"/>
      <sheetData sheetId="1"/>
      <sheetData sheetId="2" refreshError="1"/>
      <sheetData sheetId="3"/>
      <sheetData sheetId="4" refreshError="1"/>
      <sheetData sheetId="5" refreshError="1"/>
      <sheetData sheetId="6" refreshError="1"/>
      <sheetData sheetId="7" refreshError="1"/>
      <sheetData sheetId="8"/>
      <sheetData sheetId="9" refreshError="1"/>
      <sheetData sheetId="1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03"/>
      <sheetName val="F-04"/>
      <sheetName val="F-04b"/>
      <sheetName val="F-05"/>
      <sheetName val="F-07"/>
      <sheetName val="F-08"/>
      <sheetName val="F-13"/>
      <sheetName val="F-19"/>
      <sheetName val="F-21"/>
      <sheetName val="F-22"/>
      <sheetName val="F-39"/>
      <sheetName val="F-40"/>
      <sheetName val="F-46"/>
      <sheetName val="F-56"/>
      <sheetName val="DATOS"/>
      <sheetName val="AL"/>
      <sheetName val="PS"/>
      <sheetName val="PN"/>
      <sheetName val="RP"/>
      <sheetName val="MO-VNL"/>
      <sheetName val="Resumen"/>
      <sheetName val="Hoja1"/>
      <sheetName val="Hoja4"/>
      <sheetName val="Hoja2"/>
      <sheetName val="CONSOLIDADO"/>
      <sheetName val="AP"/>
      <sheetName val="P S"/>
      <sheetName val="Directo P.N"/>
      <sheetName val="Directo P.S"/>
      <sheetName val="Directo R.P"/>
      <sheetName val="P.N"/>
      <sheetName val="P.S"/>
      <sheetName val="R.P"/>
      <sheetName val="P N"/>
      <sheetName val="R P"/>
      <sheetName val="Graficos"/>
      <sheetName val="Items"/>
      <sheetName val="Cronograma Total EQObra "/>
      <sheetName val="Hoja6"/>
      <sheetName val="Listado"/>
      <sheetName val="Alcant "/>
      <sheetName val="Alcant r01"/>
      <sheetName val="Muros-CVA"/>
      <sheetName val="Muros r01"/>
      <sheetName val="Subdrén"/>
      <sheetName val="Reub. Canal"/>
      <sheetName val="Cun Trian R T1"/>
      <sheetName val="Cruce Vehicular"/>
      <sheetName val="Bordillos"/>
      <sheetName val="Zanja drenaje"/>
      <sheetName val="II.3"/>
      <sheetName val="P_S"/>
      <sheetName val="Directo_P_N"/>
      <sheetName val="Directo_P_S"/>
      <sheetName val="Directo_R_P"/>
      <sheetName val="P_N"/>
      <sheetName val="P_S1"/>
      <sheetName val="R_P"/>
      <sheetName val="P_N1"/>
      <sheetName val="R_P1"/>
      <sheetName val="Cronograma_Total_EQObra_"/>
      <sheetName val="Limit_ACC_A"/>
      <sheetName val="calc_alim_1"/>
      <sheetName val="7422CW00"/>
      <sheetName val="Detalle"/>
      <sheetName val="IISS"/>
      <sheetName val="Producción SC"/>
      <sheetName val="COSREF"/>
      <sheetName val="Sheet1"/>
      <sheetName val="TMC 292+426 AA"/>
      <sheetName val="300 - 303.720"/>
      <sheetName val="Transporte_Emboquillado"/>
      <sheetName val="LIMA-CANTA"/>
      <sheetName val="MAC 2"/>
      <sheetName val="02.02.05.Venta"/>
      <sheetName val="Metrados-Situacion3"/>
      <sheetName val="Metrados-Situacion3.1"/>
      <sheetName val="Metrados-Situación3"/>
      <sheetName val="Metrados-Situación3 (SinTR5)"/>
      <sheetName val="ABC"/>
      <sheetName val="MAC"/>
      <sheetName val="Insumos"/>
      <sheetName val="SubAnalisis"/>
      <sheetName val="02.01.01"/>
      <sheetName val="02.01.02"/>
      <sheetName val="02.01.03"/>
      <sheetName val="02.01.04"/>
      <sheetName val="02.01.05"/>
      <sheetName val="02.01.06"/>
      <sheetName val="02.01.07"/>
      <sheetName val="02.01.08"/>
      <sheetName val="02.02.01"/>
      <sheetName val="02.02.02"/>
      <sheetName val="02.02.02.1"/>
      <sheetName val="02.02.03"/>
      <sheetName val="02.02.04"/>
      <sheetName val="02.02.05"/>
      <sheetName val="02.03.01"/>
      <sheetName val="02.03.02"/>
      <sheetName val="02.03.03"/>
      <sheetName val="02.03.04"/>
      <sheetName val="02.03.06"/>
      <sheetName val="02.03.07"/>
      <sheetName val="03.02.02.11"/>
      <sheetName val="03.02.02.11.1"/>
      <sheetName val="03.01.01.07"/>
      <sheetName val="Causas No Cumplimiento"/>
      <sheetName val="Tabl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sheetData sheetId="41"/>
      <sheetData sheetId="42"/>
      <sheetData sheetId="43"/>
      <sheetData sheetId="44"/>
      <sheetData sheetId="45"/>
      <sheetData sheetId="46"/>
      <sheetData sheetId="47"/>
      <sheetData sheetId="48"/>
      <sheetData sheetId="49"/>
      <sheetData sheetId="50" refreshError="1"/>
      <sheetData sheetId="51"/>
      <sheetData sheetId="52"/>
      <sheetData sheetId="53"/>
      <sheetData sheetId="54"/>
      <sheetData sheetId="55"/>
      <sheetData sheetId="56"/>
      <sheetData sheetId="57"/>
      <sheetData sheetId="58"/>
      <sheetData sheetId="59"/>
      <sheetData sheetId="60"/>
      <sheetData sheetId="61" refreshError="1"/>
      <sheetData sheetId="62" refreshError="1"/>
      <sheetData sheetId="63" refreshError="1"/>
      <sheetData sheetId="64" refreshError="1"/>
      <sheetData sheetId="65" refreshError="1"/>
      <sheetData sheetId="66"/>
      <sheetData sheetId="67" refreshError="1"/>
      <sheetData sheetId="68" refreshError="1"/>
      <sheetData sheetId="69" refreshError="1"/>
      <sheetData sheetId="70" refreshError="1"/>
      <sheetData sheetId="71" refreshError="1"/>
      <sheetData sheetId="72" refreshError="1"/>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efreshError="1"/>
      <sheetData sheetId="10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parador"/>
      <sheetName val="Resumen"/>
      <sheetName val="EXP"/>
      <sheetName val="Res-KM"/>
      <sheetName val="DATA"/>
      <sheetName val="DMEs"/>
      <sheetName val="300 - 303.720"/>
      <sheetName val="xxx.Nomb"/>
      <sheetName val="Matriz CI"/>
      <sheetName val="Aux Datos"/>
      <sheetName val="300_-_303_720"/>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yecciones"/>
      <sheetName val="EVAL"/>
      <sheetName val="social"/>
      <sheetName val="RESUMEN RO"/>
      <sheetName val="ANALISIS VENTAS"/>
      <sheetName val="2 TUCARI"/>
      <sheetName val="8  VOTORANTIN 501"/>
      <sheetName val="CALENDARIO"/>
      <sheetName val="A"/>
      <sheetName val="Base"/>
      <sheetName val="ENTR_F"/>
      <sheetName val="Identificación Cargas _Anexo 4_"/>
      <sheetName val="3_1"/>
      <sheetName val="DATOS DE CAMPO"/>
      <sheetName val="STRUCT"/>
      <sheetName val="#¡REF"/>
      <sheetName val="Fundacion"/>
      <sheetName val="CANT.UNITARIAS"/>
      <sheetName val="CuadroIyII"/>
      <sheetName val="Presupuesto"/>
      <sheetName val="Hoja1"/>
      <sheetName val="Consun Energ_ _Anexo_5_2_5_"/>
      <sheetName val="Costos Alt2"/>
      <sheetName val="CIVIL"/>
      <sheetName val="AnexoVI"/>
      <sheetName val="cantidades"/>
      <sheetName val="DATOS"/>
      <sheetName val="REV3"/>
      <sheetName val="FlujoTJ"/>
      <sheetName val="Limit_ACC_A"/>
      <sheetName val="Tipo de Cambio"/>
      <sheetName val="Quantity"/>
      <sheetName val="J"/>
      <sheetName val="Attach 4-18"/>
      <sheetName val="07"/>
      <sheetName val="Esc"/>
      <sheetName val="08"/>
      <sheetName val="054"/>
      <sheetName val="01"/>
      <sheetName val="Resumen por Colaborador"/>
      <sheetName val="Res"/>
      <sheetName val="Eje_1"/>
      <sheetName val="MDV_1"/>
      <sheetName val="Eje_2"/>
      <sheetName val="MDV_2"/>
      <sheetName val="Eje_3"/>
      <sheetName val="MDV_3"/>
      <sheetName val="Estados"/>
      <sheetName val="Etapas"/>
      <sheetName val="RESUMEN_RO"/>
      <sheetName val="ANALISIS_VENTAS"/>
      <sheetName val="2_TUCARI"/>
      <sheetName val="8__VOTORANTIN_501"/>
      <sheetName val="Identificación_Cargas__Anexo_4_"/>
      <sheetName val="DATOS_DE_CAMPO"/>
      <sheetName val="CANT_UNITARIAS"/>
      <sheetName val="Consun_Energ___Anexo_5_2_5_"/>
      <sheetName val="Costos_Alt2"/>
      <sheetName val="Resumen_por_Colaborador"/>
      <sheetName val="RESUMEN_RO1"/>
      <sheetName val="ANALISIS_VENTAS1"/>
      <sheetName val="2_TUCARI1"/>
      <sheetName val="8__VOTORANTIN_5011"/>
      <sheetName val="Identificación_Cargas__Anexo_41"/>
      <sheetName val="DATOS_DE_CAMPO1"/>
      <sheetName val="CANT_UNITARIAS1"/>
      <sheetName val="Consun_Energ___Anexo_5_2_5_1"/>
      <sheetName val="Costos_Alt21"/>
      <sheetName val="Resumen_por_Colaborador1"/>
      <sheetName val=""/>
      <sheetName val="AIJA-II"/>
      <sheetName val="Menu Desplegable"/>
      <sheetName val="LISTA DE DATOS"/>
      <sheetName val="Recursos"/>
      <sheetName val="LIMA-CANTA"/>
      <sheetName val="Fig 4-14"/>
      <sheetName val="Fig 5-17"/>
      <sheetName val="MFT TOC"/>
      <sheetName val="Indice"/>
      <sheetName val="1. Resúmen Ejecutivo"/>
      <sheetName val="2. Curva S - BL 00 Rev 0"/>
      <sheetName val="3. Progress LB0"/>
      <sheetName val="4. Milestone"/>
      <sheetName val="5. 3WLA"/>
      <sheetName val="6. PPC "/>
      <sheetName val="5. 3WLA (2)"/>
      <sheetName val="Resumen"/>
      <sheetName val="7. Curva Commodities"/>
      <sheetName val="8. Gantt Personal"/>
      <sheetName val="9. GráficoP"/>
      <sheetName val="10. Gantt Equipos"/>
      <sheetName val="11. GráficoEQ"/>
      <sheetName val="12 Calidad de Sulfuros"/>
      <sheetName val="13 Calidad Oxidos"/>
      <sheetName val="13. Equiposok"/>
      <sheetName val="14. Administración, SSGG y RRHH"/>
      <sheetName val="15. HSEC Y MA"/>
      <sheetName val="16. Estadísticas HSEC"/>
      <sheetName val="17. Log de NCRs"/>
      <sheetName val="18. Log RFIs"/>
      <sheetName val="19. Fotografías"/>
      <sheetName val="20. Ingeniería"/>
      <sheetName val=" 21. Curva S (ING)"/>
      <sheetName val="22.Procura"/>
      <sheetName val="23.Fabricación"/>
      <sheetName val="Hoja2"/>
      <sheetName val="RESUMEN_RO2"/>
      <sheetName val="ANALISIS_VENTAS2"/>
      <sheetName val="2_TUCARI2"/>
      <sheetName val="8__VOTORANTIN_5012"/>
      <sheetName val="Identificación_Cargas__Anexo_42"/>
      <sheetName val="DATOS_DE_CAMPO2"/>
      <sheetName val="CANT_UNITARIAS2"/>
      <sheetName val="Consun_Energ___Anexo_5_2_5_2"/>
      <sheetName val="Costos_Alt22"/>
      <sheetName val="Tipo_de_Cambio"/>
      <sheetName val="Attach_4-18"/>
      <sheetName val="Resumen_por_Colaborador2"/>
      <sheetName val="Menu_Desplegable"/>
      <sheetName val="LISTA_DE_DATOS"/>
      <sheetName val="Fig_4-14"/>
      <sheetName val="Fig_5-17"/>
      <sheetName val="MFT_TOC"/>
      <sheetName val="Materiales Electricidad"/>
      <sheetName val="Preciario"/>
      <sheetName val="RESUMEN_RO3"/>
      <sheetName val="ANALISIS_VENTAS3"/>
      <sheetName val="2_TUCARI3"/>
      <sheetName val="8__VOTORANTIN_5013"/>
      <sheetName val="Identificación_Cargas__Anexo_43"/>
      <sheetName val="DATOS_DE_CAMPO3"/>
      <sheetName val="CANT_UNITARIAS3"/>
      <sheetName val="Consun_Energ___Anexo_5_2_5_3"/>
      <sheetName val="Costos_Alt23"/>
      <sheetName val="Resumen_por_Colaborador3"/>
      <sheetName val="Materiales_Electricidad"/>
      <sheetName val="CATV_E"/>
      <sheetName val="C2"/>
      <sheetName val="Res-Horas"/>
      <sheetName val="MEC"/>
      <sheetName val="TUB"/>
      <sheetName val="CIV"/>
      <sheetName val="PRO"/>
      <sheetName val="INS"/>
      <sheetName val="ELE"/>
      <sheetName val="Gráfico x Día"/>
      <sheetName val="Gráfico de Producción"/>
      <sheetName val="LISTA_DE_DATOS1"/>
      <sheetName val="Menu_Desplegable1"/>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refreshError="1"/>
      <sheetData sheetId="124" refreshError="1"/>
      <sheetData sheetId="125"/>
      <sheetData sheetId="126"/>
      <sheetData sheetId="127"/>
      <sheetData sheetId="128"/>
      <sheetData sheetId="129"/>
      <sheetData sheetId="130"/>
      <sheetData sheetId="131"/>
      <sheetData sheetId="132"/>
      <sheetData sheetId="133"/>
      <sheetData sheetId="134"/>
      <sheetData sheetId="135"/>
      <sheetData sheetId="136" refreshError="1"/>
      <sheetData sheetId="137"/>
      <sheetData sheetId="138"/>
      <sheetData sheetId="139"/>
      <sheetData sheetId="140"/>
      <sheetData sheetId="141"/>
      <sheetData sheetId="142"/>
      <sheetData sheetId="143"/>
      <sheetData sheetId="144"/>
      <sheetData sheetId="145" refreshError="1"/>
      <sheetData sheetId="146" refreshError="1"/>
      <sheetData sheetId="147"/>
      <sheetData sheetId="148"/>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Summary"/>
      <sheetName val="HQBuilding"/>
      <sheetName val="FitOutHQBldg"/>
      <sheetName val="Security"/>
      <sheetName val="AutoMessengerSystem"/>
      <sheetName val="PASystem"/>
      <sheetName val="TelephoneSystem"/>
      <sheetName val="HQSpecialSystems"/>
      <sheetName val="WaterFeatures"/>
      <sheetName val="DealerRoom"/>
      <sheetName val="Services"/>
      <sheetName val="ACtoStairs"/>
      <sheetName val="GoodsDelivery"/>
      <sheetName val="ToiletPods"/>
      <sheetName val="HQBldgExtCladding"/>
      <sheetName val="GlazedSouthWall"/>
      <sheetName val="HQFFandE"/>
      <sheetName val="ConferenceCentre"/>
      <sheetName val="FitOutConfCentre"/>
      <sheetName val="ConfCentreSpecialSystems"/>
      <sheetName val="ConfCentreExtCladding"/>
      <sheetName val="ConfFFandE"/>
      <sheetName val="CarPark"/>
      <sheetName val="StatutoryCharges"/>
      <sheetName val="Drawingscover"/>
      <sheetName val="Drawings"/>
      <sheetName val="GFA HQ Building"/>
      <sheetName val="GFA Conference"/>
      <sheetName val="GeneralSummary"/>
      <sheetName val="ElementalSummary"/>
      <sheetName val="BQ"/>
      <sheetName val="BQ External"/>
      <sheetName val="SHOPLIST"/>
      <sheetName val="Notes"/>
      <sheetName val="Basis"/>
      <sheetName val="icmal"/>
      <sheetName val="#REF"/>
      <sheetName val="TAS"/>
      <sheetName val="GFA_HQ_Building"/>
      <sheetName val="GFA_Conference"/>
      <sheetName val="Penthouse Apartment"/>
      <sheetName val="LEVEL SHEET"/>
      <sheetName val="SPT vs PHI"/>
      <sheetName val="CASHFLOWS"/>
      <sheetName val="SubmitCal"/>
      <sheetName val="Cash2"/>
      <sheetName val="Z"/>
      <sheetName val="Raw Data"/>
      <sheetName val="Option"/>
      <sheetName val="Chiet tinh dz22"/>
      <sheetName val="Chiet tinh dz35"/>
      <sheetName val="_______"/>
      <sheetName val="核算项目余额表"/>
      <sheetName val="Criteria"/>
      <sheetName val="Assumptions"/>
      <sheetName val="@risk rents and incentives"/>
      <sheetName val="Car park lease"/>
      <sheetName val="Net rent analysis"/>
      <sheetName val="Poz-1 "/>
      <sheetName val="차액보증"/>
      <sheetName val="StattCo yCharges"/>
      <sheetName val="Su}}ary"/>
      <sheetName val="LABOUR HISTOGRAM"/>
      <sheetName val="D-623D"/>
      <sheetName val="改加胶玻璃、室外栏杆"/>
      <sheetName val="Graph Data (DO NOT PRINT)"/>
      <sheetName val="ancillary"/>
      <sheetName val="FOL - Bar"/>
      <sheetName val="1"/>
      <sheetName val="Lab Cum Hist"/>
      <sheetName val="CT Thang Mo"/>
      <sheetName val="HQ-TO"/>
      <sheetName val="BOQ"/>
      <sheetName val="Bill No. 2"/>
      <sheetName val="budget summary (2)"/>
      <sheetName val="Budget Analysis Summary"/>
      <sheetName val="Data"/>
      <sheetName val="Tender Summary"/>
      <sheetName val="Insurance Ext"/>
      <sheetName val="Prelims"/>
      <sheetName val="Customize Your Invoice"/>
      <sheetName val="B"/>
      <sheetName val="HVAC BoQ"/>
      <sheetName val="PriceSummary"/>
      <sheetName val="Sheet2"/>
      <sheetName val="Projet, methodes &amp; couts"/>
      <sheetName val="Macro1"/>
      <sheetName val="Planning"/>
      <sheetName val="TAHRIR"/>
      <sheetName val="Bases"/>
      <sheetName val="Risques majeurs &amp; Frais Ind."/>
      <sheetName val="Bouclage"/>
      <sheetName val="AREG_05"/>
      <sheetName val="CT  PL"/>
      <sheetName val=""/>
      <sheetName val="BQ_External"/>
      <sheetName val="Bill_1"/>
      <sheetName val="Bill_2"/>
      <sheetName val="Bill_3"/>
      <sheetName val="Bill_4"/>
      <sheetName val="Bill_5"/>
      <sheetName val="Bill_6"/>
      <sheetName val="Bill_7"/>
      <sheetName val="Sheet1"/>
      <sheetName val="企业表一"/>
      <sheetName val="M-5C"/>
      <sheetName val="M-5A"/>
      <sheetName val="Bill 2"/>
      <sheetName val="ANNEXURE-A"/>
      <sheetName val="POWER"/>
      <sheetName val="MTP"/>
      <sheetName val="LABOUR_HISTOGRAM"/>
      <sheetName val="JAS"/>
      <sheetName val="intr stool brkup"/>
      <sheetName val="Body Sheet"/>
      <sheetName val="1.0 Executive Summary"/>
      <sheetName val="Ap A"/>
      <sheetName val="List"/>
      <sheetName val="Budget"/>
      <sheetName val="GFA_HQ_Building1"/>
      <sheetName val="GFA_Conference1"/>
      <sheetName val="BQ_External1"/>
      <sheetName val="Penthouse_Apartment"/>
      <sheetName val="StattCo_yCharges"/>
      <sheetName val="Raw_Data"/>
      <sheetName val="@risk_rents_and_incentives"/>
      <sheetName val="Car_park_lease"/>
      <sheetName val="Net_rent_analysis"/>
      <sheetName val="Poz-1_"/>
      <sheetName val="Chiet_tinh_dz22"/>
      <sheetName val="Chiet_tinh_dz35"/>
      <sheetName val="Lab_Cum_Hist"/>
      <sheetName val="Graph_Data_(DO_NOT_PRINT)"/>
      <sheetName val="Projet,_methodes_&amp;_couts"/>
      <sheetName val="Risques_majeurs_&amp;_Frais_Ind_"/>
      <sheetName val="CT_Thang_Mo"/>
      <sheetName val="Bill_No__2"/>
      <sheetName val="SPT_vs_PHI"/>
      <sheetName val="budget_summary_(2)"/>
      <sheetName val="Budget_Analysis_Summary"/>
      <sheetName val="CT__PL"/>
      <sheetName val="LEVEL_SHEET"/>
      <sheetName val="FOL_-_Bar"/>
      <sheetName val="Currencies"/>
      <sheetName val="Rate analysis"/>
      <sheetName val="ConferenceCentre_x0000_옰ʒ䄂ʒ鵠ʐ䄂ʒ閐̐䄂ʒ蕈̐"/>
      <sheetName val="Top sheet"/>
      <sheetName val="COC"/>
      <sheetName val="Inputs"/>
      <sheetName val="LABOUR_HISTOGRAM1"/>
      <sheetName val="Sheet3"/>
      <sheetName val="SHOPLIST.xls"/>
      <sheetName val="Geneí¬_x0008_i_x0000__x0000__x0014__x0000_0."/>
      <sheetName val="70_x0000_,/0_x0000_s«_x0008_i_x0000_Æø_x0003_í¬_x0008_i_x0000_"/>
      <sheetName val="2 Div 14 "/>
      <sheetName val="기계내역서"/>
      <sheetName val="DATAS"/>
      <sheetName val="Tender_Summary"/>
      <sheetName val="Insurance_Ext"/>
      <sheetName val="Customize_Your_Invoice"/>
      <sheetName val="HVAC_BoQ"/>
      <sheetName val="GFA_HQ_Building3"/>
      <sheetName val="GFA_Conference3"/>
      <sheetName val="StattCo_yCharges2"/>
      <sheetName val="BQ_External3"/>
      <sheetName val="Penthouse_Apartment2"/>
      <sheetName val="LABOUR_HISTOGRAM3"/>
      <sheetName val="Chiet_tinh_dz222"/>
      <sheetName val="Chiet_tinh_dz352"/>
      <sheetName val="CT_Thang_Mo2"/>
      <sheetName val="Raw_Data2"/>
      <sheetName val="@risk_rents_and_incentives2"/>
      <sheetName val="Car_park_lease2"/>
      <sheetName val="Net_rent_analysis2"/>
      <sheetName val="Poz-1_2"/>
      <sheetName val="Lab_Cum_Hist2"/>
      <sheetName val="Graph_Data_(DO_NOT_PRINT)2"/>
      <sheetName val="LEVEL_SHEET2"/>
      <sheetName val="Bill_No__22"/>
      <sheetName val="Tender_Summary2"/>
      <sheetName val="Insurance_Ext2"/>
      <sheetName val="FOL_-_Bar2"/>
      <sheetName val="SPT_vs_PHI2"/>
      <sheetName val="Customize_Your_Invoice2"/>
      <sheetName val="HVAC_BoQ2"/>
      <sheetName val="budget_summary_(2)1"/>
      <sheetName val="Budget_Analysis_Summary1"/>
      <sheetName val="Body_Sheet1"/>
      <sheetName val="1_0_Executive_Summary1"/>
      <sheetName val="Projet,_methodes_&amp;_couts1"/>
      <sheetName val="Risques_majeurs_&amp;_Frais_Ind_1"/>
      <sheetName val="CT__PL1"/>
      <sheetName val="Top_sheet1"/>
      <sheetName val="intr_stool_brkup1"/>
      <sheetName val="Rate_analysis1"/>
      <sheetName val="GFA_HQ_Building2"/>
      <sheetName val="GFA_Conference2"/>
      <sheetName val="StattCo_yCharges1"/>
      <sheetName val="BQ_External2"/>
      <sheetName val="Penthouse_Apartment1"/>
      <sheetName val="LABOUR_HISTOGRAM2"/>
      <sheetName val="Chiet_tinh_dz221"/>
      <sheetName val="Chiet_tinh_dz351"/>
      <sheetName val="CT_Thang_Mo1"/>
      <sheetName val="Raw_Data1"/>
      <sheetName val="@risk_rents_and_incentives1"/>
      <sheetName val="Car_park_lease1"/>
      <sheetName val="Net_rent_analysis1"/>
      <sheetName val="Poz-1_1"/>
      <sheetName val="Lab_Cum_Hist1"/>
      <sheetName val="Graph_Data_(DO_NOT_PRINT)1"/>
      <sheetName val="LEVEL_SHEET1"/>
      <sheetName val="Bill_No__21"/>
      <sheetName val="Tender_Summary1"/>
      <sheetName val="Insurance_Ext1"/>
      <sheetName val="FOL_-_Bar1"/>
      <sheetName val="SPT_vs_PHI1"/>
      <sheetName val="Customize_Your_Invoice1"/>
      <sheetName val="HVAC_BoQ1"/>
      <sheetName val="Body_Sheet"/>
      <sheetName val="1_0_Executive_Summary"/>
      <sheetName val="Top_sheet"/>
      <sheetName val="intr_stool_brkup"/>
      <sheetName val="Rate_analysis"/>
      <sheetName val="sal"/>
      <sheetName val="SAP"/>
      <sheetName val="PROJECT BRIEF"/>
      <sheetName val="ACT_SPS"/>
      <sheetName val="SPSF"/>
      <sheetName val="Invoice Summary"/>
      <sheetName val="Bill 1"/>
      <sheetName val="Bill 3"/>
      <sheetName val="Bill 4"/>
      <sheetName val="Bill 5"/>
      <sheetName val="Bill 6"/>
      <sheetName val="Bill 7"/>
      <sheetName val="POWER ASSUMPTIONS"/>
      <sheetName val="concrete"/>
      <sheetName val="beam-reinft-IIInd floor"/>
      <sheetName val="beam-reinft-machine rm"/>
      <sheetName val="girder"/>
      <sheetName val="Rocker"/>
      <sheetName val="98Price"/>
      <sheetName val="Dubai golf"/>
      <sheetName val="WITHOUT C&amp;I PROFIT (3)"/>
      <sheetName val="C (3)"/>
      <sheetName val="GFA_HQ_Building4"/>
      <sheetName val="GFA_Conference4"/>
      <sheetName val="StattCo_yCharges3"/>
      <sheetName val="BQ_External4"/>
      <sheetName val="Penthouse_Apartment3"/>
      <sheetName val="LABOUR_HISTOGRAM4"/>
      <sheetName val="Chiet_tinh_dz223"/>
      <sheetName val="Chiet_tinh_dz353"/>
      <sheetName val="CT_Thang_Mo3"/>
      <sheetName val="Raw_Data3"/>
      <sheetName val="@risk_rents_and_incentives3"/>
      <sheetName val="Car_park_lease3"/>
      <sheetName val="Net_rent_analysis3"/>
      <sheetName val="Poz-1_3"/>
      <sheetName val="Lab_Cum_Hist3"/>
      <sheetName val="Graph_Data_(DO_NOT_PRINT)3"/>
      <sheetName val="LEVEL_SHEET3"/>
      <sheetName val="Bill_No__23"/>
      <sheetName val="Tender_Summary3"/>
      <sheetName val="Insurance_Ext3"/>
      <sheetName val="FOL_-_Bar3"/>
      <sheetName val="SPT_vs_PHI3"/>
      <sheetName val="Customize_Your_Invoice3"/>
      <sheetName val="HVAC_BoQ3"/>
      <sheetName val="budget_summary_(2)2"/>
      <sheetName val="Budget_Analysis_Summary2"/>
      <sheetName val="Body_Sheet2"/>
      <sheetName val="1_0_Executive_Summary2"/>
      <sheetName val="Projet,_methodes_&amp;_couts2"/>
      <sheetName val="Risques_majeurs_&amp;_Frais_Ind_2"/>
      <sheetName val="CT__PL2"/>
      <sheetName val="Top_sheet2"/>
      <sheetName val="intr_stool_brkup2"/>
      <sheetName val="Rate_analysis2"/>
      <sheetName val="GFA_HQ_Building5"/>
      <sheetName val="GFA_Conference5"/>
      <sheetName val="StattCo_yCharges4"/>
      <sheetName val="BQ_External5"/>
      <sheetName val="Penthouse_Apartment4"/>
      <sheetName val="LABOUR_HISTOGRAM5"/>
      <sheetName val="Chiet_tinh_dz224"/>
      <sheetName val="Chiet_tinh_dz354"/>
      <sheetName val="CT_Thang_Mo4"/>
      <sheetName val="Raw_Data4"/>
      <sheetName val="@risk_rents_and_incentives4"/>
      <sheetName val="Car_park_lease4"/>
      <sheetName val="Net_rent_analysis4"/>
      <sheetName val="Poz-1_4"/>
      <sheetName val="Lab_Cum_Hist4"/>
      <sheetName val="Graph_Data_(DO_NOT_PRINT)4"/>
      <sheetName val="LEVEL_SHEET4"/>
      <sheetName val="Bill_No__24"/>
      <sheetName val="Tender_Summary4"/>
      <sheetName val="Insurance_Ext4"/>
      <sheetName val="FOL_-_Bar4"/>
      <sheetName val="SPT_vs_PHI4"/>
      <sheetName val="Customize_Your_Invoice4"/>
      <sheetName val="HVAC_BoQ4"/>
      <sheetName val="budget_summary_(2)3"/>
      <sheetName val="Budget_Analysis_Summary3"/>
      <sheetName val="Body_Sheet3"/>
      <sheetName val="1_0_Executive_Summary3"/>
      <sheetName val="Projet,_methodes_&amp;_couts3"/>
      <sheetName val="Risques_majeurs_&amp;_Frais_Ind_3"/>
      <sheetName val="CT__PL3"/>
      <sheetName val="Top_sheet3"/>
      <sheetName val="intr_stool_brkup3"/>
      <sheetName val="Rate_analysis3"/>
      <sheetName val="BILL COV"/>
      <sheetName val="Ra  stair"/>
      <sheetName val="공종별_집계금액"/>
      <sheetName val="Wall"/>
      <sheetName val="Geneí¬_x0008_i"/>
      <sheetName val="70"/>
      <sheetName val="GFA_HQ_Building6"/>
      <sheetName val="MOS"/>
      <sheetName val="CODE"/>
      <sheetName val="Civil Boq"/>
      <sheetName val="마산월령동골조물량변경"/>
      <sheetName val="250mm"/>
      <sheetName val="200mm"/>
      <sheetName val="160mm"/>
      <sheetName val="FITTINGS"/>
      <sheetName val="VALVE CHAMBERS"/>
      <sheetName val="Fire Hydrants"/>
      <sheetName val="B.GATE VALVE"/>
      <sheetName val="Sub G1 Fire"/>
      <sheetName val="Sub G12 Fire"/>
      <sheetName val="CHART OF ACCOUNTS"/>
      <sheetName val="E-Bill No.6 A-O"/>
      <sheetName val="Bill_21"/>
      <sheetName val="Ap_A"/>
      <sheetName val="SHOPLIST_xls"/>
      <sheetName val="Geneí¬i0_"/>
      <sheetName val="70,/0s«iÆøí¬i"/>
      <sheetName val="2_Div_14_"/>
      <sheetName val="PROJECT_BRIEF"/>
      <sheetName val="Invoice_Summary"/>
      <sheetName val="ABSTRACT"/>
      <sheetName val="DETAILED  BOQ"/>
      <sheetName val="M-Book for Conc"/>
      <sheetName val="M-Book for FW"/>
      <sheetName val="Vehicles"/>
      <sheetName val="PA- Consutant "/>
      <sheetName val="Design"/>
      <sheetName val="Annex"/>
      <sheetName val="factors"/>
      <sheetName val="P4-B"/>
      <sheetName val="Break_Up"/>
      <sheetName val="RESULT"/>
      <sheetName val="IO LIST"/>
      <sheetName val="Formulas"/>
      <sheetName val="Material "/>
      <sheetName val="Quote Sheet"/>
      <sheetName val="upa"/>
      <sheetName val="foot-slab reinft"/>
      <sheetName val="Materials Cost(PCC)"/>
      <sheetName val="PROJECT_BRIEF1"/>
      <sheetName val="Bill_22"/>
      <sheetName val="C_(3)1"/>
      <sheetName val="Ap_A1"/>
      <sheetName val="2_Div_14_1"/>
      <sheetName val="Bill_11"/>
      <sheetName val="Bill_31"/>
      <sheetName val="Bill_41"/>
      <sheetName val="Bill_51"/>
      <sheetName val="Bill_61"/>
      <sheetName val="Bill_71"/>
      <sheetName val="Dubai_golf"/>
      <sheetName val="beam-reinft-IIInd_floor"/>
      <sheetName val="POWER_ASSUMPTIONS"/>
      <sheetName val="beam-reinft-machine_rm"/>
      <sheetName val="C_(3)"/>
      <sheetName val="CERTIFICATE"/>
      <sheetName val="Softscape Buildup"/>
      <sheetName val="Mat'l Rate"/>
      <sheetName val="HIRED LABOUR CODE"/>
      <sheetName val="Toolbox"/>
      <sheetName val="Data_Summary"/>
      <sheetName val="India F&amp;S Template"/>
      <sheetName val="Day work"/>
      <sheetName val="Activity List"/>
      <sheetName val="房屋及建筑物"/>
      <sheetName val="XL4Poppy"/>
      <sheetName val="B185-B-2"/>
      <sheetName val="B185-B-3"/>
      <sheetName val="B185-B-4"/>
      <sheetName val="B185-B-5"/>
      <sheetName val="B185-B-6"/>
      <sheetName val="B185-B-7"/>
      <sheetName val="B185-B-8"/>
      <sheetName val="B185-B-9.1"/>
      <sheetName val="B185-B-9.2"/>
      <sheetName val="ConferenceCentre?옰ʒ䄂ʒ鵠ʐ䄂ʒ閐̐䄂ʒ蕈̐"/>
      <sheetName val="INSTR"/>
      <sheetName val="GFA_HQ_Building8"/>
      <sheetName val="GFA_Conference7"/>
      <sheetName val="BQ_External7"/>
      <sheetName val="Graph_Data_(DO_NOT_PRINT)6"/>
      <sheetName val="Penthouse_Apartment6"/>
      <sheetName val="Chiet_tinh_dz226"/>
      <sheetName val="Chiet_tinh_dz356"/>
      <sheetName val="StattCo_yCharges6"/>
      <sheetName val="Raw_Data6"/>
      <sheetName val="LABOUR_HISTOGRAM7"/>
      <sheetName val="@risk_rents_and_incentives6"/>
      <sheetName val="Car_park_lease6"/>
      <sheetName val="Net_rent_analysis6"/>
      <sheetName val="Poz-1_6"/>
      <sheetName val="CT_Thang_Mo6"/>
      <sheetName val="Lab_Cum_Hist6"/>
      <sheetName val="LEVEL_SHEET6"/>
      <sheetName val="Bill_No__26"/>
      <sheetName val="Tender_Summary6"/>
      <sheetName val="Insurance_Ext6"/>
      <sheetName val="FOL_-_Bar6"/>
      <sheetName val="SPT_vs_PHI6"/>
      <sheetName val="Customize_Your_Invoice6"/>
      <sheetName val="HVAC_BoQ6"/>
      <sheetName val="budget_summary_(2)5"/>
      <sheetName val="Budget_Analysis_Summary5"/>
      <sheetName val="Body_Sheet5"/>
      <sheetName val="1_0_Executive_Summary5"/>
      <sheetName val="Projet,_methodes_&amp;_couts5"/>
      <sheetName val="Risques_majeurs_&amp;_Frais_Ind_5"/>
      <sheetName val="Top_sheet5"/>
      <sheetName val="CT__PL5"/>
      <sheetName val="intr_stool_brkup5"/>
      <sheetName val="Rate_analysis5"/>
      <sheetName val="Dubai_golf1"/>
      <sheetName val="SHOPLIST_xls1"/>
      <sheetName val="Bill_12"/>
      <sheetName val="Bill_32"/>
      <sheetName val="Bill_42"/>
      <sheetName val="Bill_52"/>
      <sheetName val="Bill_62"/>
      <sheetName val="Bill_72"/>
      <sheetName val="beam-reinft-IIInd_floor1"/>
      <sheetName val="Invoice_Summary1"/>
      <sheetName val="POWER_ASSUMPTIONS1"/>
      <sheetName val="beam-reinft-machine_rm1"/>
      <sheetName val="Geneí¬i"/>
      <sheetName val="GFA_HQ_Building7"/>
      <sheetName val="GFA_Conference6"/>
      <sheetName val="BQ_External6"/>
      <sheetName val="StattCo_yCharges5"/>
      <sheetName val="Penthouse_Apartment5"/>
      <sheetName val="LABOUR_HISTOGRAM6"/>
      <sheetName val="Graph_Data_(DO_NOT_PRINT)5"/>
      <sheetName val="Projet,_methodes_&amp;_couts4"/>
      <sheetName val="Risques_majeurs_&amp;_Frais_Ind_4"/>
      <sheetName val="Chiet_tinh_dz225"/>
      <sheetName val="Chiet_tinh_dz355"/>
      <sheetName val="Raw_Data5"/>
      <sheetName val="@risk_rents_and_incentives5"/>
      <sheetName val="Car_park_lease5"/>
      <sheetName val="Net_rent_analysis5"/>
      <sheetName val="Poz-1_5"/>
      <sheetName val="CT_Thang_Mo5"/>
      <sheetName val="Lab_Cum_Hist5"/>
      <sheetName val="Bill_No__25"/>
      <sheetName val="CT__PL4"/>
      <sheetName val="budget_summary_(2)4"/>
      <sheetName val="Budget_Analysis_Summary4"/>
      <sheetName val="Customize_Your_Invoice5"/>
      <sheetName val="HVAC_BoQ5"/>
      <sheetName val="FOL_-_Bar5"/>
      <sheetName val="LEVEL_SHEET5"/>
      <sheetName val="SPT_vs_PHI5"/>
      <sheetName val="Body_Sheet4"/>
      <sheetName val="1_0_Executive_Summary4"/>
      <sheetName val="intr_stool_brkup4"/>
      <sheetName val="Tender_Summary5"/>
      <sheetName val="Insurance_Ext5"/>
      <sheetName val="Top_sheet4"/>
      <sheetName val="Rate_analysis4"/>
      <sheetName val="GFA_HQ_Building9"/>
      <sheetName val="GFA_Conference8"/>
      <sheetName val="BQ_External8"/>
      <sheetName val="Graph_Data_(DO_NOT_PRINT)7"/>
      <sheetName val="Penthouse_Apartment7"/>
      <sheetName val="Chiet_tinh_dz227"/>
      <sheetName val="Chiet_tinh_dz357"/>
      <sheetName val="StattCo_yCharges7"/>
      <sheetName val="Raw_Data7"/>
      <sheetName val="LABOUR_HISTOGRAM8"/>
      <sheetName val="@risk_rents_and_incentives7"/>
      <sheetName val="Car_park_lease7"/>
      <sheetName val="Net_rent_analysis7"/>
      <sheetName val="Poz-1_7"/>
      <sheetName val="CT_Thang_Mo7"/>
      <sheetName val="Lab_Cum_Hist7"/>
      <sheetName val="LEVEL_SHEET7"/>
      <sheetName val="Bill_No__27"/>
      <sheetName val="Tender_Summary7"/>
      <sheetName val="Insurance_Ext7"/>
      <sheetName val="FOL_-_Bar7"/>
      <sheetName val="SPT_vs_PHI7"/>
      <sheetName val="Working for RCC"/>
      <sheetName val="2_Div_14_2"/>
      <sheetName val="Bill_23"/>
      <sheetName val="Ap_A2"/>
      <sheetName val="PROJECT_BRIEF2"/>
      <sheetName val="C_(3)2"/>
      <sheetName val="WITHOUT_C&amp;I_PROFIT_(3)"/>
      <sheetName val="Civil_Boq"/>
      <sheetName val="DETAILED__BOQ"/>
      <sheetName val="M-Book_for_Conc"/>
      <sheetName val="M-Book_for_FW"/>
      <sheetName val="Activity_List"/>
      <sheetName val="HIRED_LABOUR_CODE"/>
      <sheetName val="PA-_Consutant_"/>
      <sheetName val="foot-slab_reinft"/>
      <sheetName val="Softscape_Buildup"/>
      <sheetName val="Mat'l_Rate"/>
      <sheetName val="Ap_A3"/>
      <sheetName val="2_Div_14_3"/>
      <sheetName val="SHOPLIST_xls2"/>
      <sheetName val="PROJECT_BRIEF3"/>
      <sheetName val="Bill_24"/>
      <sheetName val="C_(3)3"/>
      <sheetName val="Bill_13"/>
      <sheetName val="Bill_33"/>
      <sheetName val="Bill_43"/>
      <sheetName val="Bill_53"/>
      <sheetName val="Bill_63"/>
      <sheetName val="Bill_73"/>
      <sheetName val="Dubai_golf2"/>
      <sheetName val="beam-reinft-IIInd_floor2"/>
      <sheetName val="Invoice_Summary2"/>
      <sheetName val="POWER_ASSUMPTIONS2"/>
      <sheetName val="beam-reinft-machine_rm2"/>
      <sheetName val="Civil_Boq1"/>
      <sheetName val="WITHOUT_C&amp;I_PROFIT_(3)1"/>
      <sheetName val="Activity_List1"/>
      <sheetName val="Softscape_Buildup1"/>
      <sheetName val="Mat'l_Rate1"/>
      <sheetName val="RA-markate"/>
      <sheetName val="갑지"/>
      <sheetName val="15-MECH"/>
      <sheetName val="VALVE_CHAMBERS"/>
      <sheetName val="Fire_Hydrants"/>
      <sheetName val="B_GATE_VALVE"/>
      <sheetName val="Sub_G1_Fire"/>
      <sheetName val="Sub_G12_Fire"/>
      <sheetName val="DETAILED__BOQ1"/>
      <sheetName val="M-Book_for_Conc1"/>
      <sheetName val="M-Book_for_FW1"/>
      <sheetName val="Ra__stair"/>
      <sheetName val="HIRED_LABOUR_CODE1"/>
      <sheetName val="PA-_Consutant_1"/>
      <sheetName val="foot-slab_reinft1"/>
      <sheetName val="BILL_COV"/>
      <sheetName val="budget_summary_(2)6"/>
      <sheetName val="Budget_Analysis_Summary6"/>
      <sheetName val="Customize_Your_Invoice7"/>
      <sheetName val="HVAC_BoQ7"/>
      <sheetName val="Projet,_methodes_&amp;_couts6"/>
      <sheetName val="Risques_majeurs_&amp;_Frais_Ind_6"/>
      <sheetName val="CT__PL6"/>
      <sheetName val="intr_stool_brkup6"/>
      <sheetName val="Top_sheet6"/>
      <sheetName val="Body_Sheet6"/>
      <sheetName val="1_0_Executive_Summary6"/>
      <sheetName val="Bill_14"/>
      <sheetName val="Bill_25"/>
      <sheetName val="Bill_34"/>
      <sheetName val="Bill_44"/>
      <sheetName val="Bill_54"/>
      <sheetName val="Bill_64"/>
      <sheetName val="Bill_74"/>
      <sheetName val="2_Div_14_4"/>
      <sheetName val="Ap_A4"/>
      <sheetName val="SHOPLIST_xls3"/>
      <sheetName val="Dubai_golf3"/>
      <sheetName val="beam-reinft-IIInd_floor3"/>
      <sheetName val="beam-reinft-machine_rm3"/>
      <sheetName val="POWER_ASSUMPTIONS3"/>
      <sheetName val="Invoice_Summary3"/>
      <sheetName val="PROJECT_BRIEF4"/>
      <sheetName val="C_(3)4"/>
      <sheetName val="Civil_Boq2"/>
      <sheetName val="Activity_List2"/>
      <sheetName val="WITHOUT_C&amp;I_PROFIT_(3)2"/>
      <sheetName val="VALVE_CHAMBERS1"/>
      <sheetName val="Fire_Hydrants1"/>
      <sheetName val="B_GATE_VALVE1"/>
      <sheetName val="Sub_G1_Fire1"/>
      <sheetName val="Sub_G12_Fire1"/>
      <sheetName val="DETAILED__BOQ2"/>
      <sheetName val="M-Book_for_Conc2"/>
      <sheetName val="M-Book_for_FW2"/>
      <sheetName val="Ra__stair1"/>
      <sheetName val="HIRED_LABOUR_CODE2"/>
      <sheetName val="PA-_Consutant_2"/>
      <sheetName val="foot-slab_reinft2"/>
      <sheetName val="BILL_COV1"/>
      <sheetName val="Eq. Mobilization"/>
      <sheetName val="Chiet t"/>
      <sheetName val="COLUMN"/>
      <sheetName val="Staffing and Rates IA"/>
      <sheetName val="w't table"/>
      <sheetName val="cp-e1"/>
      <sheetName val="Div. 02"/>
      <sheetName val="Div. 03"/>
      <sheetName val="Div. 04"/>
      <sheetName val="Div. 05"/>
      <sheetName val="Div. 06"/>
      <sheetName val="Div. 07"/>
      <sheetName val="Div. 08"/>
      <sheetName val="Div. 09"/>
      <sheetName val="Div. 10"/>
      <sheetName val="Div. 11"/>
      <sheetName val="Div. 12"/>
      <sheetName val="Div.13"/>
      <sheetName val="EXTERNAL WORKS"/>
      <sheetName val="PARAMETER"/>
      <sheetName val="PRODUCTIVITY RATE"/>
      <sheetName val="U.R.A - MASONRY"/>
      <sheetName val="U.R.A - PLASTERING"/>
      <sheetName val="U.R.A - TILING"/>
      <sheetName val="U.R.A - GRANITE"/>
      <sheetName val="V.C 2 - EARTHWORK"/>
      <sheetName val="V.C 9 - CERAMIC"/>
      <sheetName val="V.C 9 - FINISHES"/>
      <sheetName val="Rate_analysis6"/>
      <sheetName val="Day_work"/>
      <sheetName val="Quantity"/>
      <sheetName val="??-BLDG"/>
      <sheetName val="PNT-QUOT-#3"/>
      <sheetName val="COAT&amp;WRAP-QIOT-#3"/>
      <sheetName val="ml"/>
      <sheetName val="col-reinft1"/>
      <sheetName val="bill nb2-Plumbing &amp; Drainag"/>
      <sheetName val="Pl &amp; Dr B"/>
      <sheetName val="Pl &amp; Dr G"/>
      <sheetName val="Pl &amp; Dr M"/>
      <sheetName val="Pl &amp; Dr 1"/>
      <sheetName val="Pl &amp; Dr 2"/>
      <sheetName val="Pl &amp; Dr 3"/>
      <sheetName val="Pl &amp; Dr 4"/>
      <sheetName val="Pl &amp; Dr 5"/>
      <sheetName val="Pl &amp; Dr 6"/>
      <sheetName val="Pl &amp; Dr 7"/>
      <sheetName val="Pl &amp; Dr 8"/>
      <sheetName val="Pl &amp; Dr R"/>
      <sheetName val="FF B"/>
      <sheetName val="FF G"/>
      <sheetName val="FF M"/>
      <sheetName val="FF 1"/>
      <sheetName val="FF 2 "/>
      <sheetName val="FF 3"/>
      <sheetName val="FF 4"/>
      <sheetName val="FF 5"/>
      <sheetName val="FF 6 "/>
      <sheetName val="FF 7"/>
      <sheetName val="FF 8"/>
      <sheetName val="FF R"/>
      <sheetName val="bill nb3-FF"/>
      <sheetName val="HVAC B"/>
      <sheetName val="HVAC G"/>
      <sheetName val="HVAC M"/>
      <sheetName val="HVAC 1"/>
      <sheetName val="HVAC 2"/>
      <sheetName val="HVAC 3"/>
      <sheetName val="HVAC 4"/>
      <sheetName val="HVAC 5"/>
      <sheetName val="HVAC 6"/>
      <sheetName val="HVAC 7"/>
      <sheetName val="HVAC 8"/>
      <sheetName val="HVAC R"/>
      <sheetName val="bill nb4-HVAC"/>
      <sheetName val="Pre"/>
      <sheetName val="SC B"/>
      <sheetName val="SC G"/>
      <sheetName val="SC M"/>
      <sheetName val="SC 1"/>
      <sheetName val="SC 2"/>
      <sheetName val="SC 3"/>
      <sheetName val="SC 4"/>
      <sheetName val="SC 5"/>
      <sheetName val="SC 6"/>
      <sheetName val="SC 7"/>
      <sheetName val="SC 8"/>
      <sheetName val="SC R"/>
      <sheetName val="6-SC"/>
      <sheetName val="AV B"/>
      <sheetName val="AV G"/>
      <sheetName val="AV M"/>
      <sheetName val="AV 1"/>
      <sheetName val="AV 2"/>
      <sheetName val="AV 3"/>
      <sheetName val="AV 4"/>
      <sheetName val="AV 5"/>
      <sheetName val="AV 6"/>
      <sheetName val="AV 7"/>
      <sheetName val="AV 8"/>
      <sheetName val="7-AV"/>
      <sheetName val="EL B"/>
      <sheetName val="ELG"/>
      <sheetName val="EL M"/>
      <sheetName val="EL 1"/>
      <sheetName val="EL 2"/>
      <sheetName val="EL 3"/>
      <sheetName val="EL 4"/>
      <sheetName val="EL 5"/>
      <sheetName val="EL 6"/>
      <sheetName val="EL 7"/>
      <sheetName val="EL 8"/>
      <sheetName val="EL R"/>
      <sheetName val="EL TR"/>
      <sheetName val="8- EL"/>
      <sheetName val="FA B"/>
      <sheetName val="FA G"/>
      <sheetName val="FA M"/>
      <sheetName val="FA 1"/>
      <sheetName val="FA 2"/>
      <sheetName val="FA 3"/>
      <sheetName val="FA 4"/>
      <sheetName val="FA 5"/>
      <sheetName val="FA 6"/>
      <sheetName val="FA 7"/>
      <sheetName val="FA 8"/>
      <sheetName val="FA R"/>
      <sheetName val="9- FA"/>
      <sheetName val="escalation"/>
      <sheetName val="ANAL"/>
      <sheetName val="BOQ_Direct_selling cost"/>
      <sheetName val="Softscape_Buildup2"/>
      <sheetName val="Mat'l_Rate2"/>
      <sheetName val="B03"/>
      <sheetName val="B09.1"/>
      <sheetName val="SIEMENS"/>
      <sheetName val="PR 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sheetData sheetId="120"/>
      <sheetData sheetId="121"/>
      <sheetData sheetId="122"/>
      <sheetData sheetId="123"/>
      <sheetData sheetId="124"/>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sheetData sheetId="233"/>
      <sheetData sheetId="234"/>
      <sheetData sheetId="235"/>
      <sheetData sheetId="236"/>
      <sheetData sheetId="237" refreshError="1"/>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sheetData sheetId="308"/>
      <sheetData sheetId="309"/>
      <sheetData sheetId="310"/>
      <sheetData sheetId="311"/>
      <sheetData sheetId="312"/>
      <sheetData sheetId="313"/>
      <sheetData sheetId="314"/>
      <sheetData sheetId="315"/>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sheetData sheetId="329"/>
      <sheetData sheetId="330"/>
      <sheetData sheetId="331" refreshError="1"/>
      <sheetData sheetId="332" refreshError="1"/>
      <sheetData sheetId="333"/>
      <sheetData sheetId="334" refreshError="1"/>
      <sheetData sheetId="335" refreshError="1"/>
      <sheetData sheetId="336" refreshError="1"/>
      <sheetData sheetId="337"/>
      <sheetData sheetId="338"/>
      <sheetData sheetId="339"/>
      <sheetData sheetId="340"/>
      <sheetData sheetId="341" refreshError="1"/>
      <sheetData sheetId="342" refreshError="1"/>
      <sheetData sheetId="343"/>
      <sheetData sheetId="344"/>
      <sheetData sheetId="345"/>
      <sheetData sheetId="346"/>
      <sheetData sheetId="347"/>
      <sheetData sheetId="348"/>
      <sheetData sheetId="349"/>
      <sheetData sheetId="350" refreshError="1"/>
      <sheetData sheetId="351"/>
      <sheetData sheetId="352"/>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sheetData sheetId="370"/>
      <sheetData sheetId="371"/>
      <sheetData sheetId="372"/>
      <sheetData sheetId="373"/>
      <sheetData sheetId="374"/>
      <sheetData sheetId="375"/>
      <sheetData sheetId="376"/>
      <sheetData sheetId="377"/>
      <sheetData sheetId="378"/>
      <sheetData sheetId="379"/>
      <sheetData sheetId="380"/>
      <sheetData sheetId="381" refreshError="1"/>
      <sheetData sheetId="382" refreshError="1"/>
      <sheetData sheetId="383" refreshError="1"/>
      <sheetData sheetId="384" refreshError="1"/>
      <sheetData sheetId="385" refreshError="1"/>
      <sheetData sheetId="386"/>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refreshError="1"/>
      <sheetData sheetId="456" refreshError="1"/>
      <sheetData sheetId="457" refreshError="1"/>
      <sheetData sheetId="458" refreshError="1"/>
      <sheetData sheetId="459" refreshError="1"/>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refreshError="1"/>
      <sheetData sheetId="507" refreshError="1"/>
      <sheetData sheetId="508" refreshError="1"/>
      <sheetData sheetId="509" refreshError="1"/>
      <sheetData sheetId="510"/>
      <sheetData sheetId="511" refreshError="1"/>
      <sheetData sheetId="512"/>
      <sheetData sheetId="513" refreshError="1"/>
      <sheetData sheetId="514" refreshError="1"/>
      <sheetData sheetId="515" refreshError="1"/>
      <sheetData sheetId="516" refreshError="1"/>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refreshError="1"/>
      <sheetData sheetId="545" refreshError="1"/>
      <sheetData sheetId="546" refreshError="1"/>
      <sheetData sheetId="547" refreshError="1"/>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sheetData sheetId="734"/>
      <sheetData sheetId="735" refreshError="1"/>
      <sheetData sheetId="736" refreshError="1"/>
      <sheetData sheetId="737" refreshError="1"/>
      <sheetData sheetId="738" refreshError="1"/>
      <sheetData sheetId="739" refreshError="1"/>
      <sheetData sheetId="740" refreshError="1"/>
      <sheetData sheetId="74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110-171"/>
      <sheetName val="RESUMEN 200"/>
      <sheetName val="201A Desbroc POR KM"/>
      <sheetName val="201A DESBRC"/>
      <sheetName val="RESUMEN"/>
      <sheetName val="EXP 110-171"/>
      <sheetName val="206B Derrumb"/>
      <sheetName val="207A RESUM PERF"/>
      <sheetName val="207.A PERF"/>
      <sheetName val="207.B RESUM PER ROCA"/>
      <sheetName val="207.B PERF ROCA"/>
      <sheetName val="220 Mejor"/>
      <sheetName val="TRANSP ELIM Mejoram"/>
      <sheetName val="TRANSP M GRAN Mejoram"/>
      <sheetName val="progresivas"/>
      <sheetName val="182-233"/>
      <sheetName val="Separador"/>
      <sheetName val="Cierre"/>
      <sheetName val="Cierre (20%)"/>
      <sheetName val="Resumen GG"/>
      <sheetName val="GG Totales"/>
      <sheetName val="Recursos"/>
      <sheetName val="12Gar&amp;Seg"/>
      <sheetName val="Equip Seguridad"/>
      <sheetName val="Flujo"/>
      <sheetName val="Flujo (20%)"/>
      <sheetName val="Contingencias"/>
      <sheetName val="DATA_110-171"/>
      <sheetName val="RESUMEN_200"/>
      <sheetName val="201A_Desbroc_POR_KM"/>
      <sheetName val="201A_DESBRC"/>
      <sheetName val="EXP_110-171"/>
      <sheetName val="206B_Derrumb"/>
      <sheetName val="207A_RESUM_PERF"/>
      <sheetName val="207_A_PERF"/>
      <sheetName val="207_B_RESUM_PER_ROCA"/>
      <sheetName val="207_B_PERF_ROCA"/>
      <sheetName val="220_Mejor"/>
      <sheetName val="TRANSP_ELIM_Mejoram"/>
      <sheetName val="TRANSP_M_GRAN_Mejoram"/>
      <sheetName val="DATA_110-1711"/>
      <sheetName val="RESUMEN_2001"/>
      <sheetName val="201A_Desbroc_POR_KM1"/>
      <sheetName val="201A_DESBRC1"/>
      <sheetName val="EXP_110-1711"/>
      <sheetName val="206B_Derrumb1"/>
      <sheetName val="207A_RESUM_PERF1"/>
      <sheetName val="207_A_PERF1"/>
      <sheetName val="207_B_RESUM_PER_ROCA1"/>
      <sheetName val="207_B_PERF_ROCA1"/>
      <sheetName val="220_Mejor1"/>
      <sheetName val="TRANSP_ELIM_Mejoram1"/>
      <sheetName val="TRANSP_M_GRAN_Mejoram1"/>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MA-CANTA"/>
      <sheetName val="RESUMEN-EXPLANACION"/>
      <sheetName val="Graph1"/>
      <sheetName val="Graph2"/>
      <sheetName val="Graph3"/>
      <sheetName val="Graph4"/>
      <sheetName val="Graph5"/>
      <sheetName val="Graph6"/>
      <sheetName val="Graph7"/>
      <sheetName val="Graph8"/>
      <sheetName val="Graph9"/>
      <sheetName val="Graph10"/>
      <sheetName val="Graph11"/>
      <sheetName val="Graph12"/>
      <sheetName val="Graph13"/>
      <sheetName val="Graph14"/>
      <sheetName val="Graph15"/>
      <sheetName val="Graph16"/>
      <sheetName val="Graph17"/>
      <sheetName val="Graph18"/>
      <sheetName val="Graph19"/>
      <sheetName val="Graph20"/>
      <sheetName val="Graph21"/>
      <sheetName val="Graph22"/>
      <sheetName val="Graph23"/>
      <sheetName val="Graph24"/>
      <sheetName val="Graph25"/>
      <sheetName val="Graph26"/>
      <sheetName val="Graph27)"/>
      <sheetName val="Graph28"/>
      <sheetName val="Graph29"/>
      <sheetName val="Graph30"/>
      <sheetName val="Graph31"/>
      <sheetName val="Graph32"/>
      <sheetName val="Graph33"/>
      <sheetName val="Graph34"/>
      <sheetName val="Graph35"/>
      <sheetName val="Graph36"/>
      <sheetName val="Graph37"/>
      <sheetName val="Graph38"/>
      <sheetName val="Graph39 "/>
      <sheetName val="Graph40"/>
      <sheetName val="Graph41"/>
      <sheetName val="Graph42"/>
      <sheetName val="Graph43"/>
      <sheetName val="Graph44"/>
      <sheetName val="Graph45"/>
      <sheetName val="Graph46"/>
      <sheetName val="Graph47"/>
      <sheetName val="Graph48"/>
      <sheetName val="Graph49"/>
      <sheetName val="Graph50"/>
      <sheetName val="Graph51"/>
      <sheetName val="Graph52"/>
      <sheetName val="Graph53"/>
      <sheetName val="Graph54"/>
      <sheetName val="Graph55"/>
      <sheetName val="Graph56"/>
      <sheetName val="Graph57"/>
      <sheetName val="Graph58"/>
      <sheetName val="Graph59"/>
      <sheetName val="Graph60"/>
      <sheetName val="Graph61"/>
      <sheetName val="Graph62"/>
      <sheetName val="Graph63"/>
      <sheetName val="Graph64"/>
      <sheetName val="Graph65"/>
      <sheetName val="Graph66"/>
      <sheetName val="Graph67"/>
      <sheetName val="Graph68"/>
      <sheetName val="Graph69"/>
      <sheetName val="Graph70"/>
      <sheetName val="Graph71"/>
      <sheetName val="Graph72"/>
      <sheetName val="Graph73"/>
      <sheetName val="Graph74"/>
      <sheetName val="Graph75"/>
      <sheetName val="Graph76"/>
      <sheetName val="Graph77"/>
      <sheetName val="Graph78"/>
      <sheetName val="Graph79"/>
      <sheetName val="Graph80"/>
      <sheetName val="Graph81"/>
      <sheetName val="D"/>
      <sheetName val="E"/>
      <sheetName val="SECCIONES"/>
      <sheetName val="F"/>
      <sheetName val="F-1"/>
      <sheetName val="G"/>
      <sheetName val="G-1"/>
      <sheetName val="H"/>
      <sheetName val="H-1"/>
      <sheetName val="I"/>
      <sheetName val="I-1"/>
      <sheetName val="J"/>
      <sheetName val="K"/>
      <sheetName val="L"/>
      <sheetName val="M"/>
      <sheetName val="N"/>
      <sheetName val="O"/>
      <sheetName val="P"/>
      <sheetName val="Q"/>
      <sheetName val="R"/>
      <sheetName val="Presenta1"/>
      <sheetName val="RES"/>
      <sheetName val="GG-Ofertado-P4 Maz"/>
      <sheetName val="F-05"/>
      <sheetName val="Sheet2"/>
      <sheetName val="Imprimacion_Planilla"/>
      <sheetName val="9 Capex"/>
      <sheetName val="RES-PINTADO"/>
      <sheetName val="Metrados  Val."/>
      <sheetName val="datos base"/>
      <sheetName val="DATOS UNOE"/>
      <sheetName val="Producción"/>
      <sheetName val="EVAL"/>
      <sheetName val="RES,MET,ADI1"/>
      <sheetName val="GENERAL"/>
      <sheetName val="Tabla"/>
      <sheetName val="Datos"/>
      <sheetName val="Fierro-C1"/>
      <sheetName val="Sust.205ABC-VE"/>
      <sheetName val="Sust.205ABC-VP"/>
      <sheetName val="Resum 205ABC 700FG 907.A.2.2"/>
      <sheetName val="GyP total"/>
      <sheetName val="RefG"/>
      <sheetName val="IRR sponsor"/>
      <sheetName val="Restricciones y Compromisos"/>
      <sheetName val="Data"/>
      <sheetName val="Limit_ACC_A"/>
      <sheetName val="Deduccion Reajuste"/>
      <sheetName val="REFERENCIAS"/>
      <sheetName val="PER,COM.PRO.ADI1"/>
      <sheetName val="Planilla Base y Subbase"/>
      <sheetName val="RESUMEN"/>
      <sheetName val="Resumen anual"/>
      <sheetName val="Graph39_"/>
      <sheetName val="EXP"/>
      <sheetName val="200"/>
      <sheetName val="CIERRE"/>
      <sheetName val="GG-Ofertado-P4_Maz"/>
      <sheetName val="9_Capex"/>
      <sheetName val="GyP_total"/>
      <sheetName val="IRR_sponsor"/>
      <sheetName val="Metrados__Val_"/>
      <sheetName val="datos_base"/>
      <sheetName val="DATOS_UNOE"/>
      <sheetName val="Sust_205ABC-VE"/>
      <sheetName val="Sust_205ABC-VP"/>
      <sheetName val="Resum_205ABC_700FG_907_A_2_2"/>
      <sheetName val="Restricciones_y_Compromisos"/>
      <sheetName val="Presupuesto"/>
      <sheetName val="Analisis"/>
      <sheetName val="Insumos"/>
      <sheetName val="Rangos"/>
      <sheetName val="FórmulaPolinómica"/>
      <sheetName val="Quantity"/>
      <sheetName val="Deduccion_Reajuste"/>
      <sheetName val="Hoja1"/>
      <sheetName val="CAPATAZ"/>
      <sheetName val="Piso Tecnico"/>
      <sheetName val="resultado"/>
      <sheetName val="MFT TOC"/>
      <sheetName val="Datos - F1,F2"/>
      <sheetName val="PARTIDAS"/>
      <sheetName val="Macro1"/>
      <sheetName val="Hoja2"/>
      <sheetName val="AUSEN99"/>
      <sheetName val="EXPLAN. DESVIOS"/>
      <sheetName val="CLASIF. MAT. DESVIOS"/>
      <sheetName val="CLASIF. MATERIAL"/>
      <sheetName val="EXPLAN. VIA PRINCIPAL"/>
      <sheetName val="borrador"/>
      <sheetName val="Model"/>
      <sheetName val="Avance Resumen"/>
      <sheetName val="Planificacion"/>
      <sheetName val="FLUOR-AAQSA"/>
      <sheetName val="Hoja3"/>
      <sheetName val="PLANEADO"/>
      <sheetName val="Plan de Fases-Subfases"/>
      <sheetName val="Tablas"/>
      <sheetName val="Minuta 029"/>
      <sheetName val="2.- Información gral contrato"/>
      <sheetName val="Mat prod"/>
      <sheetName val="MO"/>
      <sheetName val="Eq Producción"/>
      <sheetName val="GG Obreros"/>
      <sheetName val="Mat apoyo"/>
      <sheetName val="Eq Apoyo"/>
      <sheetName val="Emp"/>
      <sheetName val="GG"/>
      <sheetName val="ROxRUBROS"/>
      <sheetName val="Mod Directo"/>
      <sheetName val="Modelo Ind"/>
      <sheetName val="Hoja4"/>
      <sheetName val="COS"/>
      <sheetName val="COS 1"/>
      <sheetName val="PIP"/>
      <sheetName val="TC"/>
      <sheetName val="EQ INGR-EGR"/>
      <sheetName val="MOD INGR-EGR"/>
      <sheetName val="Graph39_1"/>
      <sheetName val="GG-Ofertado-P4_Maz1"/>
      <sheetName val="9_Capex1"/>
      <sheetName val="GyP_total1"/>
      <sheetName val="IRR_sponsor1"/>
      <sheetName val="Metrados__Val_1"/>
      <sheetName val="datos_base1"/>
      <sheetName val="DATOS_UNOE1"/>
      <sheetName val="Restricciones_y_Compromisos1"/>
      <sheetName val="Sust_205ABC-VE1"/>
      <sheetName val="Sust_205ABC-VP1"/>
      <sheetName val="Resum_205ABC_700FG_907_A_2_21"/>
      <sheetName val="PER,COM_PRO_ADI1"/>
      <sheetName val="Planilla_Base_y_Subbase"/>
      <sheetName val="Adel-Materiales"/>
      <sheetName val="Polinom01"/>
      <sheetName val="Reajuste"/>
      <sheetName val="VARIABLES"/>
      <sheetName val="Val Nº11"/>
      <sheetName val="CAOV_Met"/>
      <sheetName val="Mov. Tierras"/>
      <sheetName val="CONTROL VOLQUETES2"/>
      <sheetName val="FORMATO CONTROL OK"/>
      <sheetName val="HOJA DE DATOS"/>
      <sheetName val="Graph39_2"/>
      <sheetName val="9_Capex2"/>
      <sheetName val="GG-Ofertado-P4_Maz2"/>
      <sheetName val="datos_base2"/>
      <sheetName val="DATOS_UNOE2"/>
      <sheetName val="Sust_205ABC-VE2"/>
      <sheetName val="Sust_205ABC-VP2"/>
      <sheetName val="Resum_205ABC_700FG_907_A_2_22"/>
      <sheetName val="GyP_total2"/>
      <sheetName val="IRR_sponsor2"/>
      <sheetName val="Metrados__Val_2"/>
      <sheetName val="Deduccion_Reajuste1"/>
      <sheetName val="Restricciones_y_Compromisos2"/>
      <sheetName val="PER,COM_PRO_ADI11"/>
      <sheetName val="Planilla_Base_y_Subbase1"/>
      <sheetName val="Deduccion_Reajuste2"/>
      <sheetName val="Resumen_anual"/>
      <sheetName val="Graph39_3"/>
      <sheetName val="9_Capex3"/>
      <sheetName val="GG-Ofertado-P4_Maz3"/>
      <sheetName val="datos_base3"/>
      <sheetName val="DATOS_UNOE3"/>
      <sheetName val="Sust_205ABC-VE3"/>
      <sheetName val="Sust_205ABC-VP3"/>
      <sheetName val="Resum_205ABC_700FG_907_A_2_23"/>
      <sheetName val="GyP_total3"/>
      <sheetName val="IRR_sponsor3"/>
      <sheetName val="Metrados__Val_3"/>
      <sheetName val="Deduccion_Reajuste3"/>
      <sheetName val="Restricciones_y_Compromisos3"/>
      <sheetName val="PER,COM_PRO_ADI12"/>
      <sheetName val="Planilla_Base_y_Subbase2"/>
      <sheetName val="Resumen_anual1"/>
      <sheetName val="Graph39_4"/>
      <sheetName val="9_Capex4"/>
      <sheetName val="GG-Ofertado-P4_Maz4"/>
      <sheetName val="datos_base4"/>
      <sheetName val="DATOS_UNOE4"/>
      <sheetName val="Sust_205ABC-VE4"/>
      <sheetName val="Sust_205ABC-VP4"/>
      <sheetName val="Resum_205ABC_700FG_907_A_2_24"/>
      <sheetName val="GyP_total4"/>
      <sheetName val="IRR_sponsor4"/>
      <sheetName val="Metrados__Val_4"/>
      <sheetName val="Deduccion_Reajuste4"/>
      <sheetName val="Restricciones_y_Compromisos4"/>
      <sheetName val="PER,COM_PRO_ADI13"/>
      <sheetName val="Planilla_Base_y_Subbase3"/>
      <sheetName val="Resumen_anual2"/>
      <sheetName val="Graph39_5"/>
      <sheetName val="9_Capex5"/>
      <sheetName val="GG-Ofertado-P4_Maz5"/>
      <sheetName val="datos_base5"/>
      <sheetName val="DATOS_UNOE5"/>
      <sheetName val="Sust_205ABC-VE5"/>
      <sheetName val="Sust_205ABC-VP5"/>
      <sheetName val="Resum_205ABC_700FG_907_A_2_25"/>
      <sheetName val="GyP_total5"/>
      <sheetName val="IRR_sponsor5"/>
      <sheetName val="Metrados__Val_5"/>
      <sheetName val="Deduccion_Reajuste5"/>
      <sheetName val="Restricciones_y_Compromisos5"/>
      <sheetName val="PER,COM_PRO_ADI14"/>
      <sheetName val="Planilla_Base_y_Subbase4"/>
      <sheetName val="Resumen_anual3"/>
      <sheetName val="A"/>
      <sheetName val="Piso_Tecnico"/>
      <sheetName val="Avance_Resumen"/>
      <sheetName val="EXPLAN__DESVIOS"/>
      <sheetName val="CLASIF__MAT__DESVIOS"/>
      <sheetName val="CLASIF__MATERIAL"/>
      <sheetName val="EXPLAN__VIA_PRINCIPAL"/>
      <sheetName val="MFT_TOC"/>
      <sheetName val="Plan_de_Fases-Subfases"/>
      <sheetName val="Datos_-_F1,F2"/>
      <sheetName val="VALORIZACION 10"/>
      <sheetName val="RES.MET"/>
      <sheetName val="1000.A_REPL"/>
      <sheetName val="1000.B_REPL"/>
      <sheetName val="1000.C_REPL"/>
      <sheetName val="1000.A_PROY"/>
      <sheetName val="1000.B_PROY"/>
      <sheetName val="1000.C_PROY"/>
      <sheetName val="PTO_ARES"/>
      <sheetName val="Calendario"/>
      <sheetName val="Pto_Itemizado_S10"/>
      <sheetName val="Engineering"/>
      <sheetName val="Procurement Data"/>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 val="EXP-EXPEDIENTE"/>
      <sheetName val="3W. FORESCAST"/>
      <sheetName val="PAC"/>
      <sheetName val="3W "/>
      <sheetName val="HITOS"/>
      <sheetName val="REPROGRACION"/>
      <sheetName val="CURVA S"/>
      <sheetName val="% lc2"/>
      <sheetName val="HIST. PERS"/>
      <sheetName val="HIST. EQUIP"/>
      <sheetName val="CANTA"/>
      <sheetName val="Cierre (20%)"/>
      <sheetName val="Resumen GG"/>
      <sheetName val="GG Totales"/>
      <sheetName val="Recursos"/>
      <sheetName val="12Gar&amp;Seg"/>
      <sheetName val="Equip Seguridad"/>
      <sheetName val="Flujo"/>
      <sheetName val="Flujo (20%)"/>
      <sheetName val="Contingencias"/>
      <sheetName val="Caratula"/>
      <sheetName val="Indice"/>
      <sheetName val="1.-Flash Report"/>
      <sheetName val="3.- Dotación de personal"/>
      <sheetName val="4.- Histograma M.O. Dir."/>
      <sheetName val="5.- Histograma M.O. Indirec."/>
      <sheetName val="6.- Distribucion Equipos y Maq"/>
      <sheetName val="7.- Itemizado Forecast 1"/>
      <sheetName val="6.- Itemizado Control de Avance"/>
      <sheetName val="Contractor ANNEX_12"/>
      <sheetName val="8.- Curva S Forecast 02"/>
      <sheetName val="09-Rendimientos"/>
      <sheetName val="Modifica Curva S"/>
      <sheetName val="9- Reporte de Materiales"/>
      <sheetName val="10.-Cuadro Procura"/>
      <sheetName val="11.- Control de Ingenieria"/>
      <sheetName val="12.- Control Procura "/>
      <sheetName val="13.- Commodities 22.9kV"/>
      <sheetName val="13.- Commodities 60 kV"/>
      <sheetName val="LA"/>
      <sheetName val="MILES"/>
      <sheetName val="DIFERENCIA LB0-FC01"/>
      <sheetName val="2. CURVAS"/>
      <sheetName val="EXP 0-52+920"/>
      <sheetName val="Liebman 134"/>
      <sheetName val="Pavimentos"/>
      <sheetName val="PLANILLA-MET"/>
      <sheetName val="Tipo de Cambio"/>
      <sheetName val="FlujoTJ"/>
      <sheetName val="08"/>
      <sheetName val="01"/>
      <sheetName val="3.INPUT ACT"/>
      <sheetName val="Anx 1 Nota 4"/>
      <sheetName val="Graph39_6"/>
      <sheetName val="9_Capex6"/>
      <sheetName val="GG-Ofertado-P4_Maz6"/>
      <sheetName val="GyP_total6"/>
      <sheetName val="IRR_sponsor6"/>
      <sheetName val="Metrados__Val_6"/>
      <sheetName val="datos_base6"/>
      <sheetName val="DATOS_UNOE6"/>
      <sheetName val="Sust_205ABC-VE6"/>
      <sheetName val="Sust_205ABC-VP6"/>
      <sheetName val="Resum_205ABC_700FG_907_A_2_26"/>
      <sheetName val="Restricciones_y_Compromisos6"/>
      <sheetName val="Deduccion_Reajuste6"/>
      <sheetName val="Resumen_anual4"/>
      <sheetName val="PER,COM_PRO_ADI15"/>
      <sheetName val="Planilla_Base_y_Subbase5"/>
      <sheetName val="Piso_Tecnico1"/>
      <sheetName val="MFT_TOC1"/>
      <sheetName val="Datos_-_F1,F21"/>
      <sheetName val="Avance_Resumen1"/>
      <sheetName val="EXPLAN__DESVIOS1"/>
      <sheetName val="CLASIF__MAT__DESVIOS1"/>
      <sheetName val="CLASIF__MATERIAL1"/>
      <sheetName val="EXPLAN__VIA_PRINCIPAL1"/>
      <sheetName val="Minuta_029"/>
      <sheetName val="2_-_Información_gral_contrato"/>
      <sheetName val="Plan_de_Fases-Subfases1"/>
      <sheetName val="EQ_INGR-EGR"/>
      <sheetName val="MOD_INGR-EGR"/>
      <sheetName val="Mat_prod"/>
      <sheetName val="Eq_Producción"/>
      <sheetName val="GG_Obreros"/>
      <sheetName val="Mat_apoyo"/>
      <sheetName val="Eq_Apoyo"/>
      <sheetName val="Mod_Directo"/>
      <sheetName val="Modelo_Ind"/>
      <sheetName val="COS_1"/>
      <sheetName val="Procurement_Data"/>
      <sheetName val="3W__FORESCAST"/>
      <sheetName val="3W_"/>
      <sheetName val="CURVA_S"/>
      <sheetName val="%_lc2"/>
      <sheetName val="HIST__PERS"/>
      <sheetName val="HIST__EQUIP"/>
      <sheetName val="1_-Flash_Report"/>
      <sheetName val="3_-_Dotación_de_personal"/>
      <sheetName val="4_-_Histograma_M_O__Dir_"/>
      <sheetName val="5_-_Histograma_M_O__Indirec_"/>
      <sheetName val="6_-_Distribucion_Equipos_y_Maq"/>
      <sheetName val="7_-_Itemizado_Forecast_1"/>
      <sheetName val="6_-_Itemizado_Control_de_Avance"/>
      <sheetName val="Contractor_ANNEX_12"/>
      <sheetName val="8_-_Curva_S_Forecast_02"/>
      <sheetName val="Modifica_Curva_S"/>
      <sheetName val="9-_Reporte_de_Materiales"/>
      <sheetName val="10_-Cuadro_Procura"/>
      <sheetName val="11_-_Control_de_Ingenieria"/>
      <sheetName val="12_-_Control_Procura_"/>
      <sheetName val="13_-_Commodities_22_9kV"/>
      <sheetName val="13_-_Commodities_60_kV"/>
      <sheetName val="DIFERENCIA_LB0-FC01"/>
      <sheetName val="Cierre_(20%)"/>
      <sheetName val="Resumen_GG"/>
      <sheetName val="GG_Totales"/>
      <sheetName val="Equip_Seguridad"/>
      <sheetName val="Flujo_(20%)"/>
      <sheetName val="2__CURVAS"/>
      <sheetName val="RES_MET"/>
      <sheetName val="1000_A_REPL"/>
      <sheetName val="1000_B_REPL"/>
      <sheetName val="1000_C_REPL"/>
      <sheetName val="1000_A_PROY"/>
      <sheetName val="1000_B_PROY"/>
      <sheetName val="1000_C_PROY"/>
      <sheetName val="Liebman_134"/>
      <sheetName val="VALORIZACION_10"/>
      <sheetName val="Tipo_de_Cambio"/>
      <sheetName val="Val_Nº11"/>
      <sheetName val="Explanaciones TRAMO 5"/>
      <sheetName val="Explanaciones TRAMO 6"/>
      <sheetName val="Explanaciones EJE 1 - 3"/>
      <sheetName val="Explanaciones EJE 1 - 4"/>
      <sheetName val="Explanaciones EJE 2 - 5"/>
      <sheetName val="Explanaciones EJE 2 - 6.1"/>
      <sheetName val="Explanaciones EJE 3 - 7"/>
      <sheetName val="Explanaciones EJE 3 - 8"/>
      <sheetName val="Separador"/>
      <sheetName val="Explanaciones"/>
      <sheetName val="Sheet1"/>
      <sheetName val="07"/>
      <sheetName val="Esc"/>
      <sheetName val="054"/>
      <sheetName val="MONTAJE TUBERIA Y SOPORTES"/>
      <sheetName val="Precios Adicionales-Argos"/>
      <sheetName val="ADICIONALES"/>
      <sheetName val="MASTER MH"/>
      <sheetName val="actividades"/>
      <sheetName val="MASTER EQUIPOS"/>
      <sheetName val="AUX"/>
      <sheetName val="ARCILLAS"/>
      <sheetName val="RDP"/>
      <sheetName val="HM"/>
      <sheetName val="HM_EQ"/>
      <sheetName val="HM_EQ_ENVIO"/>
      <sheetName val="DISTRIBUCION"/>
      <sheetName val="HM_500-VALIDAR CON EQ"/>
      <sheetName val="C.V. OMYA"/>
      <sheetName val="ADICIONALES_ARGOS"/>
      <sheetName val="PROD_ANEXO 1"/>
      <sheetName val="KPI_ANEXO_2_CICLO"/>
      <sheetName val="PROD_ANEXO 2"/>
      <sheetName val="PROD_ANEXO 3"/>
      <sheetName val="PROD_OMYA"/>
      <sheetName val="Help_KPI_OMYA"/>
      <sheetName val="ADICIONALES_OMYA"/>
      <sheetName val="KPI_ANEXO_1"/>
      <sheetName val="KPI_OMYA_DSC-R"/>
      <sheetName val="RESUMEN_SEMANAL"/>
      <sheetName val="Plan-Mensual"/>
      <sheetName val="Graph39_10"/>
      <sheetName val="GG-Ofertado-P4_Maz10"/>
      <sheetName val="9_Capex10"/>
      <sheetName val="datos_base10"/>
      <sheetName val="DATOS_UNOE10"/>
      <sheetName val="Metrados__Val_10"/>
      <sheetName val="GyP_total10"/>
      <sheetName val="IRR_sponsor10"/>
      <sheetName val="Restricciones_y_Compromisos10"/>
      <sheetName val="Resumen_anual8"/>
      <sheetName val="PER,COM_PRO_ADI19"/>
      <sheetName val="Planilla_Base_y_Subbase9"/>
      <sheetName val="Sust_205ABC-VE10"/>
      <sheetName val="Sust_205ABC-VP10"/>
      <sheetName val="Resum_205ABC_700FG_907_A_2_210"/>
      <sheetName val="Deduccion_Reajuste10"/>
      <sheetName val="Piso_Tecnico5"/>
      <sheetName val="MFT_TOC5"/>
      <sheetName val="EXPLAN__DESVIOS5"/>
      <sheetName val="CLASIF__MAT__DESVIOS5"/>
      <sheetName val="CLASIF__MATERIAL5"/>
      <sheetName val="EXPLAN__VIA_PRINCIPAL5"/>
      <sheetName val="RES_MET4"/>
      <sheetName val="1000_A_REPL4"/>
      <sheetName val="1000_B_REPL4"/>
      <sheetName val="1000_C_REPL4"/>
      <sheetName val="1000_A_PROY4"/>
      <sheetName val="1000_B_PROY4"/>
      <sheetName val="1000_C_PROY4"/>
      <sheetName val="Avance_Resumen5"/>
      <sheetName val="Datos_-_F1,F25"/>
      <sheetName val="Minuta_0294"/>
      <sheetName val="2_-_Información_gral_contrato4"/>
      <sheetName val="EQ_INGR-EGR4"/>
      <sheetName val="Main"/>
      <sheetName val="MOD_INGR-EGR4"/>
      <sheetName val="Plan_de_Fases-Subfases5"/>
      <sheetName val="Mat_prod4"/>
      <sheetName val="Eq_Producción4"/>
      <sheetName val="GG_Obreros4"/>
      <sheetName val="Mat_apoyo4"/>
      <sheetName val="Eq_Apoyo4"/>
      <sheetName val="Mod_Directo4"/>
      <sheetName val="Modelo_Ind4"/>
      <sheetName val="COS_14"/>
      <sheetName val="Procurement_Data4"/>
      <sheetName val="3W__FORESCAST4"/>
      <sheetName val="3W_4"/>
      <sheetName val="CURVA_S4"/>
      <sheetName val="%_lc24"/>
      <sheetName val="HIST__PERS4"/>
      <sheetName val="HIST__EQUIP4"/>
      <sheetName val="Cierre_(20%)4"/>
      <sheetName val="Resumen_GG4"/>
      <sheetName val="GG_Totales4"/>
      <sheetName val="Equip_Seguridad4"/>
      <sheetName val="Flujo_(20%)4"/>
      <sheetName val="1_-Flash_Report4"/>
      <sheetName val="3_-_Dotación_de_personal4"/>
      <sheetName val="4_-_Histograma_M_O__Dir_4"/>
      <sheetName val="5_-_Histograma_M_O__Indirec_4"/>
      <sheetName val="6_-_Distribucion_Equipos_y_Maq4"/>
      <sheetName val="7_-_Itemizado_Forecast_14"/>
      <sheetName val="6_-_Itemizado_Control_de_Avanc4"/>
      <sheetName val="Contractor_ANNEX_124"/>
      <sheetName val="8_-_Curva_S_Forecast_024"/>
      <sheetName val="Modifica_Curva_S4"/>
      <sheetName val="9-_Reporte_de_Materiales4"/>
      <sheetName val="10_-Cuadro_Procura4"/>
      <sheetName val="11_-_Control_de_Ingenieria4"/>
      <sheetName val="12_-_Control_Procura_4"/>
      <sheetName val="13_-_Commodities_22_9kV4"/>
      <sheetName val="13_-_Commodities_60_kV4"/>
      <sheetName val="DIFERENCIA_LB0-FC014"/>
      <sheetName val="2__CURVAS4"/>
      <sheetName val="Graph39_7"/>
      <sheetName val="GG-Ofertado-P4_Maz7"/>
      <sheetName val="9_Capex7"/>
      <sheetName val="datos_base7"/>
      <sheetName val="DATOS_UNOE7"/>
      <sheetName val="Metrados__Val_7"/>
      <sheetName val="GyP_total7"/>
      <sheetName val="IRR_sponsor7"/>
      <sheetName val="Restricciones_y_Compromisos7"/>
      <sheetName val="Resumen_anual5"/>
      <sheetName val="PER,COM_PRO_ADI16"/>
      <sheetName val="Planilla_Base_y_Subbase6"/>
      <sheetName val="Sust_205ABC-VE7"/>
      <sheetName val="Sust_205ABC-VP7"/>
      <sheetName val="Resum_205ABC_700FG_907_A_2_27"/>
      <sheetName val="Deduccion_Reajuste7"/>
      <sheetName val="Piso_Tecnico2"/>
      <sheetName val="MFT_TOC2"/>
      <sheetName val="EXPLAN__DESVIOS2"/>
      <sheetName val="CLASIF__MAT__DESVIOS2"/>
      <sheetName val="CLASIF__MATERIAL2"/>
      <sheetName val="EXPLAN__VIA_PRINCIPAL2"/>
      <sheetName val="RES_MET1"/>
      <sheetName val="1000_A_REPL1"/>
      <sheetName val="1000_B_REPL1"/>
      <sheetName val="1000_C_REPL1"/>
      <sheetName val="1000_A_PROY1"/>
      <sheetName val="1000_B_PROY1"/>
      <sheetName val="1000_C_PROY1"/>
      <sheetName val="Avance_Resumen2"/>
      <sheetName val="Datos_-_F1,F22"/>
      <sheetName val="Minuta_0291"/>
      <sheetName val="2_-_Información_gral_contrato1"/>
      <sheetName val="EQ_INGR-EGR1"/>
      <sheetName val="MOD_INGR-EGR1"/>
      <sheetName val="Plan_de_Fases-Subfases2"/>
      <sheetName val="Mat_prod1"/>
      <sheetName val="Eq_Producción1"/>
      <sheetName val="GG_Obreros1"/>
      <sheetName val="Mat_apoyo1"/>
      <sheetName val="Eq_Apoyo1"/>
      <sheetName val="Mod_Directo1"/>
      <sheetName val="Modelo_Ind1"/>
      <sheetName val="COS_11"/>
      <sheetName val="Procurement_Data1"/>
      <sheetName val="3W__FORESCAST1"/>
      <sheetName val="3W_1"/>
      <sheetName val="CURVA_S1"/>
      <sheetName val="%_lc21"/>
      <sheetName val="HIST__PERS1"/>
      <sheetName val="HIST__EQUIP1"/>
      <sheetName val="Cierre_(20%)1"/>
      <sheetName val="Resumen_GG1"/>
      <sheetName val="GG_Totales1"/>
      <sheetName val="Equip_Seguridad1"/>
      <sheetName val="Flujo_(20%)1"/>
      <sheetName val="1_-Flash_Report1"/>
      <sheetName val="3_-_Dotación_de_personal1"/>
      <sheetName val="4_-_Histograma_M_O__Dir_1"/>
      <sheetName val="5_-_Histograma_M_O__Indirec_1"/>
      <sheetName val="6_-_Distribucion_Equipos_y_Maq1"/>
      <sheetName val="7_-_Itemizado_Forecast_11"/>
      <sheetName val="6_-_Itemizado_Control_de_Avanc1"/>
      <sheetName val="Contractor_ANNEX_121"/>
      <sheetName val="8_-_Curva_S_Forecast_021"/>
      <sheetName val="Modifica_Curva_S1"/>
      <sheetName val="9-_Reporte_de_Materiales1"/>
      <sheetName val="10_-Cuadro_Procura1"/>
      <sheetName val="11_-_Control_de_Ingenieria1"/>
      <sheetName val="12_-_Control_Procura_1"/>
      <sheetName val="13_-_Commodities_22_9kV1"/>
      <sheetName val="13_-_Commodities_60_kV1"/>
      <sheetName val="DIFERENCIA_LB0-FC011"/>
      <sheetName val="2__CURVAS1"/>
      <sheetName val="Graph39_8"/>
      <sheetName val="GG-Ofertado-P4_Maz8"/>
      <sheetName val="9_Capex8"/>
      <sheetName val="datos_base8"/>
      <sheetName val="DATOS_UNOE8"/>
      <sheetName val="Metrados__Val_8"/>
      <sheetName val="GyP_total8"/>
      <sheetName val="IRR_sponsor8"/>
      <sheetName val="Restricciones_y_Compromisos8"/>
      <sheetName val="Resumen_anual6"/>
      <sheetName val="PER,COM_PRO_ADI17"/>
      <sheetName val="Planilla_Base_y_Subbase7"/>
      <sheetName val="Sust_205ABC-VE8"/>
      <sheetName val="Sust_205ABC-VP8"/>
      <sheetName val="Resum_205ABC_700FG_907_A_2_28"/>
      <sheetName val="Deduccion_Reajuste8"/>
      <sheetName val="Piso_Tecnico3"/>
      <sheetName val="MFT_TOC3"/>
      <sheetName val="EXPLAN__DESVIOS3"/>
      <sheetName val="CLASIF__MAT__DESVIOS3"/>
      <sheetName val="CLASIF__MATERIAL3"/>
      <sheetName val="EXPLAN__VIA_PRINCIPAL3"/>
      <sheetName val="RES_MET2"/>
      <sheetName val="1000_A_REPL2"/>
      <sheetName val="1000_B_REPL2"/>
      <sheetName val="1000_C_REPL2"/>
      <sheetName val="1000_A_PROY2"/>
      <sheetName val="1000_B_PROY2"/>
      <sheetName val="1000_C_PROY2"/>
      <sheetName val="Avance_Resumen3"/>
      <sheetName val="Datos_-_F1,F23"/>
      <sheetName val="Minuta_0292"/>
      <sheetName val="2_-_Información_gral_contrato2"/>
      <sheetName val="EQ_INGR-EGR2"/>
      <sheetName val="MOD_INGR-EGR2"/>
      <sheetName val="Plan_de_Fases-Subfases3"/>
      <sheetName val="Mat_prod2"/>
      <sheetName val="Eq_Producción2"/>
      <sheetName val="GG_Obreros2"/>
      <sheetName val="Mat_apoyo2"/>
      <sheetName val="Eq_Apoyo2"/>
      <sheetName val="Mod_Directo2"/>
      <sheetName val="Modelo_Ind2"/>
      <sheetName val="COS_12"/>
      <sheetName val="Procurement_Data2"/>
      <sheetName val="3W__FORESCAST2"/>
      <sheetName val="3W_2"/>
      <sheetName val="CURVA_S2"/>
      <sheetName val="%_lc22"/>
      <sheetName val="HIST__PERS2"/>
      <sheetName val="HIST__EQUIP2"/>
      <sheetName val="Cierre_(20%)2"/>
      <sheetName val="Resumen_GG2"/>
      <sheetName val="GG_Totales2"/>
      <sheetName val="Equip_Seguridad2"/>
      <sheetName val="Flujo_(20%)2"/>
      <sheetName val="1_-Flash_Report2"/>
      <sheetName val="3_-_Dotación_de_personal2"/>
      <sheetName val="4_-_Histograma_M_O__Dir_2"/>
      <sheetName val="5_-_Histograma_M_O__Indirec_2"/>
      <sheetName val="6_-_Distribucion_Equipos_y_Maq2"/>
      <sheetName val="7_-_Itemizado_Forecast_12"/>
      <sheetName val="6_-_Itemizado_Control_de_Avanc2"/>
      <sheetName val="Contractor_ANNEX_122"/>
      <sheetName val="8_-_Curva_S_Forecast_022"/>
      <sheetName val="Modifica_Curva_S2"/>
      <sheetName val="9-_Reporte_de_Materiales2"/>
      <sheetName val="10_-Cuadro_Procura2"/>
      <sheetName val="11_-_Control_de_Ingenieria2"/>
      <sheetName val="12_-_Control_Procura_2"/>
      <sheetName val="13_-_Commodities_22_9kV2"/>
      <sheetName val="13_-_Commodities_60_kV2"/>
      <sheetName val="DIFERENCIA_LB0-FC012"/>
      <sheetName val="2__CURVAS2"/>
      <sheetName val="Graph39_9"/>
      <sheetName val="GG-Ofertado-P4_Maz9"/>
      <sheetName val="9_Capex9"/>
      <sheetName val="datos_base9"/>
      <sheetName val="DATOS_UNOE9"/>
      <sheetName val="Metrados__Val_9"/>
      <sheetName val="GyP_total9"/>
      <sheetName val="IRR_sponsor9"/>
      <sheetName val="Restricciones_y_Compromisos9"/>
      <sheetName val="Resumen_anual7"/>
      <sheetName val="PER,COM_PRO_ADI18"/>
      <sheetName val="Planilla_Base_y_Subbase8"/>
      <sheetName val="Sust_205ABC-VE9"/>
      <sheetName val="Sust_205ABC-VP9"/>
      <sheetName val="Resum_205ABC_700FG_907_A_2_29"/>
      <sheetName val="Deduccion_Reajuste9"/>
      <sheetName val="Piso_Tecnico4"/>
      <sheetName val="MFT_TOC4"/>
      <sheetName val="EXPLAN__DESVIOS4"/>
      <sheetName val="CLASIF__MAT__DESVIOS4"/>
      <sheetName val="CLASIF__MATERIAL4"/>
      <sheetName val="EXPLAN__VIA_PRINCIPAL4"/>
      <sheetName val="RES_MET3"/>
      <sheetName val="1000_A_REPL3"/>
      <sheetName val="1000_B_REPL3"/>
      <sheetName val="1000_C_REPL3"/>
      <sheetName val="1000_A_PROY3"/>
      <sheetName val="1000_B_PROY3"/>
      <sheetName val="1000_C_PROY3"/>
      <sheetName val="Avance_Resumen4"/>
      <sheetName val="Datos_-_F1,F24"/>
      <sheetName val="Minuta_0293"/>
      <sheetName val="2_-_Información_gral_contrato3"/>
      <sheetName val="EQ_INGR-EGR3"/>
      <sheetName val="MOD_INGR-EGR3"/>
      <sheetName val="Plan_de_Fases-Subfases4"/>
      <sheetName val="Mat_prod3"/>
      <sheetName val="Eq_Producción3"/>
      <sheetName val="GG_Obreros3"/>
      <sheetName val="Mat_apoyo3"/>
      <sheetName val="Eq_Apoyo3"/>
      <sheetName val="Mod_Directo3"/>
      <sheetName val="Modelo_Ind3"/>
      <sheetName val="COS_13"/>
      <sheetName val="Procurement_Data3"/>
      <sheetName val="3W__FORESCAST3"/>
      <sheetName val="3W_3"/>
      <sheetName val="CURVA_S3"/>
      <sheetName val="%_lc23"/>
      <sheetName val="HIST__PERS3"/>
      <sheetName val="HIST__EQUIP3"/>
      <sheetName val="Cierre_(20%)3"/>
      <sheetName val="Resumen_GG3"/>
      <sheetName val="GG_Totales3"/>
      <sheetName val="Equip_Seguridad3"/>
      <sheetName val="Flujo_(20%)3"/>
      <sheetName val="1_-Flash_Report3"/>
      <sheetName val="3_-_Dotación_de_personal3"/>
      <sheetName val="4_-_Histograma_M_O__Dir_3"/>
      <sheetName val="5_-_Histograma_M_O__Indirec_3"/>
      <sheetName val="6_-_Distribucion_Equipos_y_Maq3"/>
      <sheetName val="7_-_Itemizado_Forecast_13"/>
      <sheetName val="6_-_Itemizado_Control_de_Avanc3"/>
      <sheetName val="Contractor_ANNEX_123"/>
      <sheetName val="8_-_Curva_S_Forecast_023"/>
      <sheetName val="Modifica_Curva_S3"/>
      <sheetName val="9-_Reporte_de_Materiales3"/>
      <sheetName val="10_-Cuadro_Procura3"/>
      <sheetName val="11_-_Control_de_Ingenieria3"/>
      <sheetName val="12_-_Control_Procura_3"/>
      <sheetName val="13_-_Commodities_22_9kV3"/>
      <sheetName val="13_-_Commodities_60_kV3"/>
      <sheetName val="DIFERENCIA_LB0-FC013"/>
      <sheetName val="2__CURVAS3"/>
      <sheetName val="Graph39_11"/>
      <sheetName val="GG-Ofertado-P4_Maz11"/>
      <sheetName val="9_Capex11"/>
      <sheetName val="datos_base11"/>
      <sheetName val="DATOS_UNOE11"/>
      <sheetName val="Metrados__Val_11"/>
      <sheetName val="GyP_total11"/>
      <sheetName val="IRR_sponsor11"/>
      <sheetName val="Restricciones_y_Compromisos11"/>
      <sheetName val="Resumen_anual9"/>
      <sheetName val="PER,COM_PRO_ADI110"/>
      <sheetName val="Planilla_Base_y_Subbase10"/>
      <sheetName val="Sust_205ABC-VE11"/>
      <sheetName val="Sust_205ABC-VP11"/>
      <sheetName val="Resum_205ABC_700FG_907_A_2_211"/>
      <sheetName val="Deduccion_Reajuste11"/>
      <sheetName val="Piso_Tecnico6"/>
      <sheetName val="MFT_TOC6"/>
      <sheetName val="EXPLAN__DESVIOS6"/>
      <sheetName val="CLASIF__MAT__DESVIOS6"/>
      <sheetName val="CLASIF__MATERIAL6"/>
      <sheetName val="EXPLAN__VIA_PRINCIPAL6"/>
      <sheetName val="RES_MET5"/>
      <sheetName val="1000_A_REPL5"/>
      <sheetName val="1000_B_REPL5"/>
      <sheetName val="1000_C_REPL5"/>
      <sheetName val="1000_A_PROY5"/>
      <sheetName val="1000_B_PROY5"/>
      <sheetName val="1000_C_PROY5"/>
      <sheetName val="Avance_Resumen6"/>
      <sheetName val="Datos_-_F1,F26"/>
      <sheetName val="Minuta_0295"/>
      <sheetName val="2_-_Información_gral_contrato5"/>
      <sheetName val="EQ_INGR-EGR5"/>
      <sheetName val="MOD_INGR-EGR5"/>
      <sheetName val="Plan_de_Fases-Subfases6"/>
      <sheetName val="Mat_prod5"/>
      <sheetName val="Eq_Producción5"/>
      <sheetName val="GG_Obreros5"/>
      <sheetName val="Mat_apoyo5"/>
      <sheetName val="Eq_Apoyo5"/>
      <sheetName val="Mod_Directo5"/>
      <sheetName val="Modelo_Ind5"/>
      <sheetName val="COS_15"/>
      <sheetName val="Procurement_Data5"/>
      <sheetName val="3W__FORESCAST5"/>
      <sheetName val="3W_5"/>
      <sheetName val="CURVA_S5"/>
      <sheetName val="%_lc25"/>
      <sheetName val="HIST__PERS5"/>
      <sheetName val="HIST__EQUIP5"/>
      <sheetName val="Cierre_(20%)5"/>
      <sheetName val="Resumen_GG5"/>
      <sheetName val="GG_Totales5"/>
      <sheetName val="Equip_Seguridad5"/>
      <sheetName val="Flujo_(20%)5"/>
      <sheetName val="1_-Flash_Report5"/>
      <sheetName val="3_-_Dotación_de_personal5"/>
      <sheetName val="4_-_Histograma_M_O__Dir_5"/>
      <sheetName val="5_-_Histograma_M_O__Indirec_5"/>
      <sheetName val="6_-_Distribucion_Equipos_y_Maq5"/>
      <sheetName val="7_-_Itemizado_Forecast_15"/>
      <sheetName val="6_-_Itemizado_Control_de_Avanc5"/>
      <sheetName val="Contractor_ANNEX_125"/>
      <sheetName val="8_-_Curva_S_Forecast_025"/>
      <sheetName val="Modifica_Curva_S5"/>
      <sheetName val="9-_Reporte_de_Materiales5"/>
      <sheetName val="10_-Cuadro_Procura5"/>
      <sheetName val="11_-_Control_de_Ingenieria5"/>
      <sheetName val="12_-_Control_Procura_5"/>
      <sheetName val="13_-_Commodities_22_9kV5"/>
      <sheetName val="13_-_Commodities_60_kV5"/>
      <sheetName val="DIFERENCIA_LB0-FC015"/>
      <sheetName val="2__CURVAS5"/>
      <sheetName val="Graph39_12"/>
      <sheetName val="GG-Ofertado-P4_Maz12"/>
      <sheetName val="9_Capex12"/>
      <sheetName val="datos_base12"/>
      <sheetName val="DATOS_UNOE12"/>
      <sheetName val="Metrados__Val_12"/>
      <sheetName val="GyP_total12"/>
      <sheetName val="IRR_sponsor12"/>
      <sheetName val="Restricciones_y_Compromisos12"/>
      <sheetName val="Resumen_anual10"/>
      <sheetName val="PER,COM_PRO_ADI111"/>
      <sheetName val="Planilla_Base_y_Subbase11"/>
      <sheetName val="Sust_205ABC-VE12"/>
      <sheetName val="Sust_205ABC-VP12"/>
      <sheetName val="Resum_205ABC_700FG_907_A_2_212"/>
      <sheetName val="Deduccion_Reajuste12"/>
      <sheetName val="Piso_Tecnico7"/>
      <sheetName val="MFT_TOC7"/>
      <sheetName val="EXPLAN__DESVIOS7"/>
      <sheetName val="CLASIF__MAT__DESVIOS7"/>
      <sheetName val="CLASIF__MATERIAL7"/>
      <sheetName val="EXPLAN__VIA_PRINCIPAL7"/>
      <sheetName val="RES_MET6"/>
      <sheetName val="1000_A_REPL6"/>
      <sheetName val="1000_B_REPL6"/>
      <sheetName val="1000_C_REPL6"/>
      <sheetName val="1000_A_PROY6"/>
      <sheetName val="1000_B_PROY6"/>
      <sheetName val="1000_C_PROY6"/>
      <sheetName val="Avance_Resumen7"/>
      <sheetName val="Datos_-_F1,F27"/>
      <sheetName val="Minuta_0296"/>
      <sheetName val="2_-_Información_gral_contrato6"/>
      <sheetName val="EQ_INGR-EGR6"/>
      <sheetName val="MOD_INGR-EGR6"/>
      <sheetName val="Plan_de_Fases-Subfases7"/>
      <sheetName val="Mat_prod6"/>
      <sheetName val="Eq_Producción6"/>
      <sheetName val="GG_Obreros6"/>
      <sheetName val="Mat_apoyo6"/>
      <sheetName val="Eq_Apoyo6"/>
      <sheetName val="Mod_Directo6"/>
      <sheetName val="Modelo_Ind6"/>
      <sheetName val="COS_16"/>
      <sheetName val="Procurement_Data6"/>
      <sheetName val="3W__FORESCAST6"/>
      <sheetName val="3W_6"/>
      <sheetName val="CURVA_S6"/>
      <sheetName val="%_lc26"/>
      <sheetName val="HIST__PERS6"/>
      <sheetName val="HIST__EQUIP6"/>
      <sheetName val="Cierre_(20%)6"/>
      <sheetName val="Resumen_GG6"/>
      <sheetName val="GG_Totales6"/>
      <sheetName val="Equip_Seguridad6"/>
      <sheetName val="Flujo_(20%)6"/>
      <sheetName val="1_-Flash_Report6"/>
      <sheetName val="3_-_Dotación_de_personal6"/>
      <sheetName val="4_-_Histograma_M_O__Dir_6"/>
      <sheetName val="5_-_Histograma_M_O__Indirec_6"/>
      <sheetName val="6_-_Distribucion_Equipos_y_Maq6"/>
      <sheetName val="7_-_Itemizado_Forecast_16"/>
      <sheetName val="6_-_Itemizado_Control_de_Avanc6"/>
      <sheetName val="Contractor_ANNEX_126"/>
      <sheetName val="8_-_Curva_S_Forecast_026"/>
      <sheetName val="Modifica_Curva_S6"/>
      <sheetName val="9-_Reporte_de_Materiales6"/>
      <sheetName val="10_-Cuadro_Procura6"/>
      <sheetName val="11_-_Control_de_Ingenieria6"/>
      <sheetName val="12_-_Control_Procura_6"/>
      <sheetName val="13_-_Commodities_22_9kV6"/>
      <sheetName val="13_-_Commodities_60_kV6"/>
      <sheetName val="DIFERENCIA_LB0-FC016"/>
      <sheetName val="2__CURVAS6"/>
      <sheetName val="Graph39_13"/>
      <sheetName val="GG-Ofertado-P4_Maz13"/>
      <sheetName val="9_Capex13"/>
      <sheetName val="datos_base13"/>
      <sheetName val="DATOS_UNOE13"/>
      <sheetName val="Metrados__Val_13"/>
      <sheetName val="GyP_total13"/>
      <sheetName val="IRR_sponsor13"/>
      <sheetName val="Restricciones_y_Compromisos13"/>
      <sheetName val="Resumen_anual11"/>
      <sheetName val="PER,COM_PRO_ADI112"/>
      <sheetName val="Planilla_Base_y_Subbase12"/>
      <sheetName val="Sust_205ABC-VE13"/>
      <sheetName val="Sust_205ABC-VP13"/>
      <sheetName val="Resum_205ABC_700FG_907_A_2_213"/>
      <sheetName val="Deduccion_Reajuste13"/>
      <sheetName val="Piso_Tecnico8"/>
      <sheetName val="MFT_TOC8"/>
      <sheetName val="EXPLAN__DESVIOS8"/>
      <sheetName val="CLASIF__MAT__DESVIOS8"/>
      <sheetName val="CLASIF__MATERIAL8"/>
      <sheetName val="EXPLAN__VIA_PRINCIPAL8"/>
      <sheetName val="RES_MET7"/>
      <sheetName val="1000_A_REPL7"/>
      <sheetName val="1000_B_REPL7"/>
      <sheetName val="1000_C_REPL7"/>
      <sheetName val="1000_A_PROY7"/>
      <sheetName val="1000_B_PROY7"/>
      <sheetName val="1000_C_PROY7"/>
      <sheetName val="Avance_Resumen8"/>
      <sheetName val="Datos_-_F1,F28"/>
      <sheetName val="Minuta_0297"/>
      <sheetName val="2_-_Información_gral_contrato7"/>
      <sheetName val="EQ_INGR-EGR7"/>
      <sheetName val="MOD_INGR-EGR7"/>
      <sheetName val="Plan_de_Fases-Subfases8"/>
      <sheetName val="Mat_prod7"/>
      <sheetName val="Eq_Producción7"/>
      <sheetName val="GG_Obreros7"/>
      <sheetName val="Mat_apoyo7"/>
      <sheetName val="Eq_Apoyo7"/>
      <sheetName val="Mod_Directo7"/>
      <sheetName val="Modelo_Ind7"/>
      <sheetName val="COS_17"/>
      <sheetName val="Procurement_Data7"/>
      <sheetName val="3W__FORESCAST7"/>
      <sheetName val="3W_7"/>
      <sheetName val="CURVA_S7"/>
      <sheetName val="%_lc27"/>
      <sheetName val="HIST__PERS7"/>
      <sheetName val="HIST__EQUIP7"/>
      <sheetName val="Cierre_(20%)7"/>
      <sheetName val="Resumen_GG7"/>
      <sheetName val="GG_Totales7"/>
      <sheetName val="Equip_Seguridad7"/>
      <sheetName val="Flujo_(20%)7"/>
      <sheetName val="1_-Flash_Report7"/>
      <sheetName val="3_-_Dotación_de_personal7"/>
      <sheetName val="4_-_Histograma_M_O__Dir_7"/>
      <sheetName val="5_-_Histograma_M_O__Indirec_7"/>
      <sheetName val="6_-_Distribucion_Equipos_y_Maq7"/>
      <sheetName val="7_-_Itemizado_Forecast_17"/>
      <sheetName val="6_-_Itemizado_Control_de_Avanc7"/>
      <sheetName val="Contractor_ANNEX_127"/>
      <sheetName val="8_-_Curva_S_Forecast_027"/>
      <sheetName val="Modifica_Curva_S7"/>
      <sheetName val="9-_Reporte_de_Materiales7"/>
      <sheetName val="10_-Cuadro_Procura7"/>
      <sheetName val="11_-_Control_de_Ingenieria7"/>
      <sheetName val="12_-_Control_Procura_7"/>
      <sheetName val="13_-_Commodities_22_9kV7"/>
      <sheetName val="13_-_Commodities_60_kV7"/>
      <sheetName val="DIFERENCIA_LB0-FC017"/>
      <sheetName val="2__CURVAS7"/>
      <sheetName val="Graph39_14"/>
      <sheetName val="GG-Ofertado-P4_Maz14"/>
      <sheetName val="9_Capex14"/>
      <sheetName val="datos_base14"/>
      <sheetName val="DATOS_UNOE14"/>
      <sheetName val="Metrados__Val_14"/>
      <sheetName val="GyP_total14"/>
      <sheetName val="IRR_sponsor14"/>
      <sheetName val="Restricciones_y_Compromisos14"/>
      <sheetName val="Resumen_anual12"/>
      <sheetName val="PER,COM_PRO_ADI113"/>
      <sheetName val="Planilla_Base_y_Subbase13"/>
      <sheetName val="Sust_205ABC-VE14"/>
      <sheetName val="Sust_205ABC-VP14"/>
      <sheetName val="Resum_205ABC_700FG_907_A_2_214"/>
      <sheetName val="Deduccion_Reajuste14"/>
      <sheetName val="Piso_Tecnico9"/>
      <sheetName val="MFT_TOC9"/>
      <sheetName val="EXPLAN__DESVIOS9"/>
      <sheetName val="CLASIF__MAT__DESVIOS9"/>
      <sheetName val="CLASIF__MATERIAL9"/>
      <sheetName val="EXPLAN__VIA_PRINCIPAL9"/>
      <sheetName val="RES_MET8"/>
      <sheetName val="1000_A_REPL8"/>
      <sheetName val="1000_B_REPL8"/>
      <sheetName val="1000_C_REPL8"/>
      <sheetName val="1000_A_PROY8"/>
      <sheetName val="1000_B_PROY8"/>
      <sheetName val="1000_C_PROY8"/>
      <sheetName val="Avance_Resumen9"/>
      <sheetName val="Datos_-_F1,F29"/>
      <sheetName val="Minuta_0298"/>
      <sheetName val="2_-_Información_gral_contrato8"/>
      <sheetName val="EQ_INGR-EGR8"/>
      <sheetName val="MOD_INGR-EGR8"/>
      <sheetName val="Plan_de_Fases-Subfases9"/>
      <sheetName val="Mat_prod8"/>
      <sheetName val="Eq_Producción8"/>
      <sheetName val="GG_Obreros8"/>
      <sheetName val="Mat_apoyo8"/>
      <sheetName val="Eq_Apoyo8"/>
      <sheetName val="Mod_Directo8"/>
      <sheetName val="Modelo_Ind8"/>
      <sheetName val="COS_18"/>
      <sheetName val="Procurement_Data8"/>
      <sheetName val="3W__FORESCAST8"/>
      <sheetName val="3W_8"/>
      <sheetName val="CURVA_S8"/>
      <sheetName val="%_lc28"/>
      <sheetName val="HIST__PERS8"/>
      <sheetName val="HIST__EQUIP8"/>
      <sheetName val="Cierre_(20%)8"/>
      <sheetName val="Resumen_GG8"/>
      <sheetName val="GG_Totales8"/>
      <sheetName val="Equip_Seguridad8"/>
      <sheetName val="Flujo_(20%)8"/>
      <sheetName val="1_-Flash_Report8"/>
      <sheetName val="3_-_Dotación_de_personal8"/>
      <sheetName val="4_-_Histograma_M_O__Dir_8"/>
      <sheetName val="5_-_Histograma_M_O__Indirec_8"/>
      <sheetName val="6_-_Distribucion_Equipos_y_Maq8"/>
      <sheetName val="7_-_Itemizado_Forecast_18"/>
      <sheetName val="6_-_Itemizado_Control_de_Avanc8"/>
      <sheetName val="Contractor_ANNEX_128"/>
      <sheetName val="8_-_Curva_S_Forecast_028"/>
      <sheetName val="Modifica_Curva_S8"/>
      <sheetName val="9-_Reporte_de_Materiales8"/>
      <sheetName val="10_-Cuadro_Procura8"/>
      <sheetName val="11_-_Control_de_Ingenieria8"/>
      <sheetName val="12_-_Control_Procura_8"/>
      <sheetName val="13_-_Commodities_22_9kV8"/>
      <sheetName val="13_-_Commodities_60_kV8"/>
      <sheetName val="DIFERENCIA_LB0-FC018"/>
      <sheetName val="2__CURVAS8"/>
      <sheetName val="NO IMPRIMIR"/>
      <sheetName val="Cantidad"/>
      <sheetName val="Jorge1"/>
      <sheetName val="Jorge2"/>
      <sheetName val="DATOS 3"/>
      <sheetName val="MONTAJE_TUBERIA_Y_SOPORTES"/>
      <sheetName val="Anx_1_Nota_4"/>
      <sheetName val="F-002"/>
      <sheetName val="509-509A TMC36&quot;"/>
      <sheetName val="510 TMC36&quot;"/>
      <sheetName val="10241EQLIST"/>
      <sheetName val="3_INPUT_ACT"/>
      <sheetName val="BASE_INST"/>
      <sheetName val="BASE_CONEX."/>
      <sheetName val="INST. BANDEJA"/>
      <sheetName val="RES. TENDIDO"/>
      <sheetName val="RES. PEINADO"/>
      <sheetName val="RES.RETIRO"/>
      <sheetName val="RES.CONEX."/>
      <sheetName val="SOMBRILLA"/>
      <sheetName val="Sem."/>
      <sheetName val="RES. CONEXIONADO"/>
      <sheetName val="MONTAJE DE SOMBRILLA"/>
      <sheetName val="WBS"/>
      <sheetName val="Producción (Marz-20) (2)"/>
      <sheetName val="Liebman_1341"/>
      <sheetName val="Val_Nº111"/>
      <sheetName val="VALORIZACION_101"/>
      <sheetName val="Tipo_de_Cambio1"/>
      <sheetName val="Precios_Adicionales-Argos"/>
      <sheetName val="MASTER_MH"/>
      <sheetName val="MASTER_EQUIPOS"/>
      <sheetName val="HM_500-VALIDAR_CON_EQ"/>
      <sheetName val="C_V__OMYA"/>
      <sheetName val="PROD_ANEXO_1"/>
      <sheetName val="PROD_ANEXO_2"/>
      <sheetName val="PROD_ANEXO_3"/>
      <sheetName val="Mov__Tierras"/>
      <sheetName val="CONTROL_VOLQUETES2"/>
      <sheetName val="FORMATO_CONTROL_OK"/>
      <sheetName val="HOJA_DE_DATOS"/>
      <sheetName val="Carátula"/>
      <sheetName val="Contenido"/>
      <sheetName val="Resumen Ejecutivo"/>
      <sheetName val="Proyectos PIA"/>
      <sheetName val="1. Contratos"/>
      <sheetName val="2. Gestión Cronogramas"/>
      <sheetName val="2.1 Curva S - Proyectos"/>
      <sheetName val="4. Estado Construcción"/>
      <sheetName val="3. Gestion Adquisiciones"/>
      <sheetName val="4.1 Estado de RFI´s"/>
      <sheetName val="4.2 Estado Valorizaciones"/>
      <sheetName val=" 4.3 Sol. de Cambio"/>
      <sheetName val="5. Estado Ingeniería "/>
      <sheetName val="6. Gestion Riesgos"/>
      <sheetName val="7. Gestión Comunicaciones"/>
      <sheetName val="8. Acreditaciones"/>
      <sheetName val="9.1 Panel de Control"/>
      <sheetName val="SERVICIOS A OBRA 195"/>
      <sheetName val="Panel de Control"/>
      <sheetName val="CPV_MGMG"/>
      <sheetName val="50+360"/>
      <sheetName val="AD.05 7+300-52+920"/>
      <sheetName val="contraseccion"/>
      <sheetName val="MejorAM"/>
      <sheetName val="Exp. Técnico 7+300-52+920"/>
      <sheetName val="Resumen derrumbes"/>
      <sheetName val="CNC"/>
      <sheetName val="2019"/>
      <sheetName val="2020"/>
      <sheetName val="BASE_CONEX_"/>
      <sheetName val="INST__BANDEJA"/>
      <sheetName val="RES__TENDIDO"/>
      <sheetName val="RES__PEINADO"/>
      <sheetName val="RES_RETIRO"/>
      <sheetName val="RES_CONEX_"/>
      <sheetName val="Sem_"/>
      <sheetName val="RES__CONEXIONADO"/>
      <sheetName val="MONTAJE_DE_SOMBRILLA"/>
      <sheetName val="NO_IMPRIMIR"/>
      <sheetName val="Desv_P_Puentes"/>
      <sheetName val="O__Preliminares"/>
      <sheetName val="Mivimiento_de_Tierras"/>
      <sheetName val="Estribos_Acero_(Proy)"/>
      <sheetName val="Fe°_C__Estribo"/>
      <sheetName val="Losa_de_Concreto_Armado"/>
      <sheetName val="Losa_de_Concreto_Armado_Acero"/>
      <sheetName val="Fe°_C__Losa"/>
      <sheetName val="Vereda_de_Concreto_Armado"/>
      <sheetName val="Losa_de_Aproximacion"/>
      <sheetName val="O__de_Protección_y_Encauzamient"/>
      <sheetName val="Explanaciones_TRAMO_5"/>
      <sheetName val="Explanaciones_TRAMO_6"/>
      <sheetName val="Explanaciones_EJE_1_-_3"/>
      <sheetName val="Explanaciones_EJE_1_-_4"/>
      <sheetName val="Explanaciones_EJE_2_-_5"/>
      <sheetName val="Explanaciones_EJE_2_-_6_1"/>
      <sheetName val="Explanaciones_EJE_3_-_7"/>
      <sheetName val="Explanaciones_EJE_3_-_8"/>
      <sheetName val="ANALISIS ALQUILER FERREYROS"/>
      <sheetName val="Nudo 1"/>
      <sheetName val="EXP 110-171"/>
      <sheetName val="Lista"/>
      <sheetName val="Parametros"/>
      <sheetName val="TOTALES"/>
      <sheetName val="Attach 4-18"/>
      <sheetName val="PUNIT"/>
      <sheetName val="Link"/>
      <sheetName val="VALORIZACION_104"/>
      <sheetName val="VALORIZACION_102"/>
      <sheetName val="VALORIZACION_103"/>
      <sheetName val="VALORIZACION_105"/>
      <sheetName val="VALORIZACION_106"/>
      <sheetName val="VALORIZACION_107"/>
      <sheetName val="VALORIZACION_108"/>
      <sheetName val="Apus"/>
      <sheetName val="MATER_CONCENTR_CBV99"/>
      <sheetName val="COSTO-MANO-OBRA-_CBV99"/>
      <sheetName val="MATER_CBV2000"/>
      <sheetName val="DISTR.MANT.ELECTRICA"/>
      <sheetName val="DOTACION_CBV99"/>
      <sheetName val="BD CONFIABILIDAD"/>
      <sheetName val="encofrado y concreto muros"/>
      <sheetName val="Acero muros"/>
      <sheetName val="Muros metrados"/>
      <sheetName val="encofrado y concreto cimentacio"/>
      <sheetName val="Acero cimentaciones"/>
      <sheetName val="metrado cimentaciones"/>
      <sheetName val="encofrado y concreto columnas"/>
      <sheetName val="columnas"/>
      <sheetName val="3_INPUT_ACT1"/>
      <sheetName val="509-509A_TMC36&quot;"/>
      <sheetName val="510_TMC36&quot;"/>
      <sheetName val="Anx_1_Nota_41"/>
      <sheetName val="MONTAJE_TUBERIA_Y_SOPORTES1"/>
      <sheetName val="SERVICIOS_A_OBRA_195"/>
      <sheetName val="AD_05_7+300-52+920"/>
      <sheetName val="EXP_0-52+920"/>
      <sheetName val="Exp__Técnico_7+300-52+920"/>
      <sheetName val="Resumen_derrumb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ow r="9">
          <cell r="H9">
            <v>0.90469999999999995</v>
          </cell>
        </row>
      </sheetData>
      <sheetData sheetId="141">
        <row r="9">
          <cell r="H9">
            <v>0.90469999999999995</v>
          </cell>
        </row>
      </sheetData>
      <sheetData sheetId="142">
        <row r="9">
          <cell r="H9">
            <v>0.90469999999999995</v>
          </cell>
        </row>
      </sheetData>
      <sheetData sheetId="143">
        <row r="9">
          <cell r="H9">
            <v>0.90469999999999995</v>
          </cell>
        </row>
      </sheetData>
      <sheetData sheetId="144">
        <row r="9">
          <cell r="H9">
            <v>0.90469999999999995</v>
          </cell>
        </row>
      </sheetData>
      <sheetData sheetId="145">
        <row r="9">
          <cell r="H9">
            <v>0.90469999999999995</v>
          </cell>
        </row>
      </sheetData>
      <sheetData sheetId="146">
        <row r="9">
          <cell r="H9">
            <v>0.90469999999999995</v>
          </cell>
        </row>
      </sheetData>
      <sheetData sheetId="147">
        <row r="9">
          <cell r="H9">
            <v>0.90469999999999995</v>
          </cell>
        </row>
      </sheetData>
      <sheetData sheetId="148">
        <row r="9">
          <cell r="H9">
            <v>0.90469999999999995</v>
          </cell>
        </row>
      </sheetData>
      <sheetData sheetId="149">
        <row r="9">
          <cell r="H9">
            <v>0.90469999999999995</v>
          </cell>
        </row>
      </sheetData>
      <sheetData sheetId="150">
        <row r="9">
          <cell r="H9">
            <v>0.90469999999999995</v>
          </cell>
        </row>
      </sheetData>
      <sheetData sheetId="151" refreshError="1"/>
      <sheetData sheetId="152">
        <row r="9">
          <cell r="H9">
            <v>0.90469999999999995</v>
          </cell>
        </row>
      </sheetData>
      <sheetData sheetId="153" refreshError="1"/>
      <sheetData sheetId="154" refreshError="1"/>
      <sheetData sheetId="155" refreshError="1"/>
      <sheetData sheetId="156" refreshError="1"/>
      <sheetData sheetId="157">
        <row r="9">
          <cell r="H9">
            <v>0.90469999999999995</v>
          </cell>
        </row>
      </sheetData>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ow r="9">
          <cell r="H9">
            <v>0.90469999999999995</v>
          </cell>
        </row>
      </sheetData>
      <sheetData sheetId="182">
        <row r="9">
          <cell r="H9">
            <v>0.90469999999999995</v>
          </cell>
        </row>
      </sheetData>
      <sheetData sheetId="183">
        <row r="9">
          <cell r="H9">
            <v>0.90469999999999995</v>
          </cell>
        </row>
      </sheetData>
      <sheetData sheetId="184">
        <row r="9">
          <cell r="H9">
            <v>0.90469999999999995</v>
          </cell>
        </row>
      </sheetData>
      <sheetData sheetId="185">
        <row r="9">
          <cell r="H9">
            <v>0.90469999999999995</v>
          </cell>
        </row>
      </sheetData>
      <sheetData sheetId="186">
        <row r="9">
          <cell r="H9">
            <v>0.90469999999999995</v>
          </cell>
        </row>
      </sheetData>
      <sheetData sheetId="187">
        <row r="9">
          <cell r="H9">
            <v>0.90469999999999995</v>
          </cell>
        </row>
      </sheetData>
      <sheetData sheetId="188">
        <row r="9">
          <cell r="H9">
            <v>0.90469999999999995</v>
          </cell>
        </row>
      </sheetData>
      <sheetData sheetId="189">
        <row r="9">
          <cell r="H9">
            <v>0.90469999999999995</v>
          </cell>
        </row>
      </sheetData>
      <sheetData sheetId="190">
        <row r="9">
          <cell r="H9">
            <v>0.90469999999999995</v>
          </cell>
        </row>
      </sheetData>
      <sheetData sheetId="191">
        <row r="9">
          <cell r="H9">
            <v>0.90469999999999995</v>
          </cell>
        </row>
      </sheetData>
      <sheetData sheetId="192">
        <row r="9">
          <cell r="H9">
            <v>0.90469999999999995</v>
          </cell>
        </row>
      </sheetData>
      <sheetData sheetId="193">
        <row r="9">
          <cell r="H9">
            <v>0.90469999999999995</v>
          </cell>
        </row>
      </sheetData>
      <sheetData sheetId="194">
        <row r="9">
          <cell r="H9">
            <v>0.90469999999999995</v>
          </cell>
        </row>
      </sheetData>
      <sheetData sheetId="195">
        <row r="9">
          <cell r="H9">
            <v>0.90469999999999995</v>
          </cell>
        </row>
      </sheetData>
      <sheetData sheetId="196">
        <row r="9">
          <cell r="H9">
            <v>0.90469999999999995</v>
          </cell>
        </row>
      </sheetData>
      <sheetData sheetId="197" refreshError="1"/>
      <sheetData sheetId="198" refreshError="1"/>
      <sheetData sheetId="199" refreshError="1"/>
      <sheetData sheetId="200" refreshError="1"/>
      <sheetData sheetId="201">
        <row r="9">
          <cell r="H9">
            <v>0.90469999999999995</v>
          </cell>
        </row>
      </sheetData>
      <sheetData sheetId="202">
        <row r="9">
          <cell r="H9">
            <v>0.90469999999999995</v>
          </cell>
        </row>
      </sheetData>
      <sheetData sheetId="203">
        <row r="9">
          <cell r="H9">
            <v>0.90469999999999995</v>
          </cell>
        </row>
      </sheetData>
      <sheetData sheetId="204">
        <row r="9">
          <cell r="H9">
            <v>0.90469999999999995</v>
          </cell>
        </row>
      </sheetData>
      <sheetData sheetId="205">
        <row r="9">
          <cell r="H9">
            <v>0.90469999999999995</v>
          </cell>
        </row>
      </sheetData>
      <sheetData sheetId="206">
        <row r="9">
          <cell r="H9">
            <v>0.90469999999999995</v>
          </cell>
        </row>
      </sheetData>
      <sheetData sheetId="207">
        <row r="9">
          <cell r="H9">
            <v>0.90469999999999995</v>
          </cell>
        </row>
      </sheetData>
      <sheetData sheetId="208">
        <row r="9">
          <cell r="H9">
            <v>0.90469999999999995</v>
          </cell>
        </row>
      </sheetData>
      <sheetData sheetId="209">
        <row r="9">
          <cell r="H9">
            <v>0.90469999999999995</v>
          </cell>
        </row>
      </sheetData>
      <sheetData sheetId="210">
        <row r="9">
          <cell r="H9">
            <v>0.90469999999999995</v>
          </cell>
        </row>
      </sheetData>
      <sheetData sheetId="211">
        <row r="9">
          <cell r="H9">
            <v>0.90469999999999995</v>
          </cell>
        </row>
      </sheetData>
      <sheetData sheetId="212">
        <row r="9">
          <cell r="H9">
            <v>0.90469999999999995</v>
          </cell>
        </row>
      </sheetData>
      <sheetData sheetId="213">
        <row r="9">
          <cell r="H9">
            <v>0.90469999999999995</v>
          </cell>
        </row>
      </sheetData>
      <sheetData sheetId="214">
        <row r="9">
          <cell r="H9">
            <v>0.90469999999999995</v>
          </cell>
        </row>
      </sheetData>
      <sheetData sheetId="215" refreshError="1"/>
      <sheetData sheetId="216" refreshError="1"/>
      <sheetData sheetId="217" refreshError="1"/>
      <sheetData sheetId="218" refreshError="1"/>
      <sheetData sheetId="219" refreshError="1"/>
      <sheetData sheetId="220" refreshError="1"/>
      <sheetData sheetId="221"/>
      <sheetData sheetId="222"/>
      <sheetData sheetId="223"/>
      <sheetData sheetId="224" refreshError="1"/>
      <sheetData sheetId="225">
        <row r="9">
          <cell r="H9">
            <v>0.90469999999999995</v>
          </cell>
        </row>
      </sheetData>
      <sheetData sheetId="226">
        <row r="9">
          <cell r="H9">
            <v>0.90469999999999995</v>
          </cell>
        </row>
      </sheetData>
      <sheetData sheetId="227">
        <row r="9">
          <cell r="H9">
            <v>0.90469999999999995</v>
          </cell>
        </row>
      </sheetData>
      <sheetData sheetId="228">
        <row r="9">
          <cell r="H9">
            <v>0.90469999999999995</v>
          </cell>
        </row>
      </sheetData>
      <sheetData sheetId="229">
        <row r="9">
          <cell r="H9">
            <v>0.90469999999999995</v>
          </cell>
        </row>
      </sheetData>
      <sheetData sheetId="230">
        <row r="9">
          <cell r="H9">
            <v>0.90469999999999995</v>
          </cell>
        </row>
      </sheetData>
      <sheetData sheetId="231">
        <row r="9">
          <cell r="H9">
            <v>0.90469999999999995</v>
          </cell>
        </row>
      </sheetData>
      <sheetData sheetId="232">
        <row r="9">
          <cell r="H9">
            <v>0.90469999999999995</v>
          </cell>
        </row>
      </sheetData>
      <sheetData sheetId="233">
        <row r="9">
          <cell r="H9">
            <v>0.90469999999999995</v>
          </cell>
        </row>
      </sheetData>
      <sheetData sheetId="234">
        <row r="9">
          <cell r="H9">
            <v>0.90469999999999995</v>
          </cell>
        </row>
      </sheetData>
      <sheetData sheetId="235">
        <row r="9">
          <cell r="H9">
            <v>0.90469999999999995</v>
          </cell>
        </row>
      </sheetData>
      <sheetData sheetId="236">
        <row r="9">
          <cell r="H9">
            <v>0.90469999999999995</v>
          </cell>
        </row>
      </sheetData>
      <sheetData sheetId="237">
        <row r="9">
          <cell r="H9">
            <v>0.90469999999999995</v>
          </cell>
        </row>
      </sheetData>
      <sheetData sheetId="238">
        <row r="9">
          <cell r="H9">
            <v>0.90469999999999995</v>
          </cell>
        </row>
      </sheetData>
      <sheetData sheetId="239">
        <row r="9">
          <cell r="H9">
            <v>0.90469999999999995</v>
          </cell>
        </row>
      </sheetData>
      <sheetData sheetId="240">
        <row r="9">
          <cell r="H9">
            <v>0.90469999999999995</v>
          </cell>
        </row>
      </sheetData>
      <sheetData sheetId="241">
        <row r="9">
          <cell r="H9">
            <v>0.90469999999999995</v>
          </cell>
        </row>
      </sheetData>
      <sheetData sheetId="242">
        <row r="9">
          <cell r="H9">
            <v>0.90469999999999995</v>
          </cell>
        </row>
      </sheetData>
      <sheetData sheetId="243">
        <row r="9">
          <cell r="H9">
            <v>0.90469999999999995</v>
          </cell>
        </row>
      </sheetData>
      <sheetData sheetId="244">
        <row r="9">
          <cell r="H9">
            <v>0.90469999999999995</v>
          </cell>
        </row>
      </sheetData>
      <sheetData sheetId="245">
        <row r="9">
          <cell r="H9">
            <v>0.90469999999999995</v>
          </cell>
        </row>
      </sheetData>
      <sheetData sheetId="246">
        <row r="9">
          <cell r="H9">
            <v>0.90469999999999995</v>
          </cell>
        </row>
      </sheetData>
      <sheetData sheetId="247">
        <row r="9">
          <cell r="H9">
            <v>0.90469999999999995</v>
          </cell>
        </row>
      </sheetData>
      <sheetData sheetId="248">
        <row r="9">
          <cell r="H9">
            <v>0.90469999999999995</v>
          </cell>
        </row>
      </sheetData>
      <sheetData sheetId="249">
        <row r="9">
          <cell r="H9">
            <v>0.90469999999999995</v>
          </cell>
        </row>
      </sheetData>
      <sheetData sheetId="250">
        <row r="9">
          <cell r="H9">
            <v>0.90469999999999995</v>
          </cell>
        </row>
      </sheetData>
      <sheetData sheetId="251">
        <row r="9">
          <cell r="H9">
            <v>0.90469999999999995</v>
          </cell>
        </row>
      </sheetData>
      <sheetData sheetId="252">
        <row r="9">
          <cell r="H9">
            <v>0.90469999999999995</v>
          </cell>
        </row>
      </sheetData>
      <sheetData sheetId="253">
        <row r="9">
          <cell r="H9">
            <v>0.90469999999999995</v>
          </cell>
        </row>
      </sheetData>
      <sheetData sheetId="254">
        <row r="9">
          <cell r="H9">
            <v>0.90469999999999995</v>
          </cell>
        </row>
      </sheetData>
      <sheetData sheetId="255">
        <row r="9">
          <cell r="H9">
            <v>0.90469999999999995</v>
          </cell>
        </row>
      </sheetData>
      <sheetData sheetId="256">
        <row r="9">
          <cell r="H9">
            <v>0.90469999999999995</v>
          </cell>
        </row>
      </sheetData>
      <sheetData sheetId="257">
        <row r="9">
          <cell r="H9">
            <v>0.90469999999999995</v>
          </cell>
        </row>
      </sheetData>
      <sheetData sheetId="258">
        <row r="9">
          <cell r="H9">
            <v>0.90469999999999995</v>
          </cell>
        </row>
      </sheetData>
      <sheetData sheetId="259">
        <row r="9">
          <cell r="H9">
            <v>0.90469999999999995</v>
          </cell>
        </row>
      </sheetData>
      <sheetData sheetId="260">
        <row r="9">
          <cell r="H9">
            <v>0.90469999999999995</v>
          </cell>
        </row>
      </sheetData>
      <sheetData sheetId="261">
        <row r="9">
          <cell r="H9">
            <v>0.90469999999999995</v>
          </cell>
        </row>
      </sheetData>
      <sheetData sheetId="262">
        <row r="9">
          <cell r="H9">
            <v>0.90469999999999995</v>
          </cell>
        </row>
      </sheetData>
      <sheetData sheetId="263">
        <row r="9">
          <cell r="H9">
            <v>0.90469999999999995</v>
          </cell>
        </row>
      </sheetData>
      <sheetData sheetId="264">
        <row r="9">
          <cell r="H9">
            <v>0.90469999999999995</v>
          </cell>
        </row>
      </sheetData>
      <sheetData sheetId="265">
        <row r="9">
          <cell r="H9">
            <v>0.90469999999999995</v>
          </cell>
        </row>
      </sheetData>
      <sheetData sheetId="266">
        <row r="9">
          <cell r="H9">
            <v>0.90469999999999995</v>
          </cell>
        </row>
      </sheetData>
      <sheetData sheetId="267">
        <row r="9">
          <cell r="H9">
            <v>0.90469999999999995</v>
          </cell>
        </row>
      </sheetData>
      <sheetData sheetId="268">
        <row r="9">
          <cell r="H9">
            <v>0.90469999999999995</v>
          </cell>
        </row>
      </sheetData>
      <sheetData sheetId="269">
        <row r="9">
          <cell r="H9">
            <v>0.90469999999999995</v>
          </cell>
        </row>
      </sheetData>
      <sheetData sheetId="270">
        <row r="9">
          <cell r="H9">
            <v>0.90469999999999995</v>
          </cell>
        </row>
      </sheetData>
      <sheetData sheetId="271">
        <row r="9">
          <cell r="H9">
            <v>0.90469999999999995</v>
          </cell>
        </row>
      </sheetData>
      <sheetData sheetId="272">
        <row r="9">
          <cell r="H9">
            <v>0.90469999999999995</v>
          </cell>
        </row>
      </sheetData>
      <sheetData sheetId="273">
        <row r="9">
          <cell r="H9">
            <v>0.90469999999999995</v>
          </cell>
        </row>
      </sheetData>
      <sheetData sheetId="274">
        <row r="9">
          <cell r="H9">
            <v>0.90469999999999995</v>
          </cell>
        </row>
      </sheetData>
      <sheetData sheetId="275">
        <row r="9">
          <cell r="H9">
            <v>0.90469999999999995</v>
          </cell>
        </row>
      </sheetData>
      <sheetData sheetId="276">
        <row r="9">
          <cell r="H9">
            <v>0.90469999999999995</v>
          </cell>
        </row>
      </sheetData>
      <sheetData sheetId="277">
        <row r="9">
          <cell r="H9">
            <v>0.90469999999999995</v>
          </cell>
        </row>
      </sheetData>
      <sheetData sheetId="278">
        <row r="9">
          <cell r="H9">
            <v>0.90469999999999995</v>
          </cell>
        </row>
      </sheetData>
      <sheetData sheetId="279">
        <row r="9">
          <cell r="H9">
            <v>0.90469999999999995</v>
          </cell>
        </row>
      </sheetData>
      <sheetData sheetId="280">
        <row r="9">
          <cell r="H9">
            <v>0.90469999999999995</v>
          </cell>
        </row>
      </sheetData>
      <sheetData sheetId="281">
        <row r="9">
          <cell r="H9">
            <v>0.90469999999999995</v>
          </cell>
        </row>
      </sheetData>
      <sheetData sheetId="282">
        <row r="9">
          <cell r="H9">
            <v>0.90469999999999995</v>
          </cell>
        </row>
      </sheetData>
      <sheetData sheetId="283">
        <row r="9">
          <cell r="H9">
            <v>0.90469999999999995</v>
          </cell>
        </row>
      </sheetData>
      <sheetData sheetId="284">
        <row r="9">
          <cell r="H9">
            <v>0.90469999999999995</v>
          </cell>
        </row>
      </sheetData>
      <sheetData sheetId="285">
        <row r="9">
          <cell r="H9">
            <v>0.90469999999999995</v>
          </cell>
        </row>
      </sheetData>
      <sheetData sheetId="286">
        <row r="9">
          <cell r="H9">
            <v>0.90469999999999995</v>
          </cell>
        </row>
      </sheetData>
      <sheetData sheetId="287">
        <row r="9">
          <cell r="H9">
            <v>0.90469999999999995</v>
          </cell>
        </row>
      </sheetData>
      <sheetData sheetId="288">
        <row r="9">
          <cell r="H9">
            <v>0.90469999999999995</v>
          </cell>
        </row>
      </sheetData>
      <sheetData sheetId="289">
        <row r="9">
          <cell r="H9">
            <v>0.90469999999999995</v>
          </cell>
        </row>
      </sheetData>
      <sheetData sheetId="290" refreshError="1"/>
      <sheetData sheetId="291">
        <row r="9">
          <cell r="H9">
            <v>0.90469999999999995</v>
          </cell>
        </row>
      </sheetData>
      <sheetData sheetId="292">
        <row r="9">
          <cell r="H9">
            <v>0.90469999999999995</v>
          </cell>
        </row>
      </sheetData>
      <sheetData sheetId="293">
        <row r="9">
          <cell r="H9">
            <v>0.90469999999999995</v>
          </cell>
        </row>
      </sheetData>
      <sheetData sheetId="294">
        <row r="9">
          <cell r="H9">
            <v>0.90469999999999995</v>
          </cell>
        </row>
      </sheetData>
      <sheetData sheetId="295">
        <row r="9">
          <cell r="H9">
            <v>0.90469999999999995</v>
          </cell>
        </row>
      </sheetData>
      <sheetData sheetId="296">
        <row r="9">
          <cell r="H9">
            <v>0.90469999999999995</v>
          </cell>
        </row>
      </sheetData>
      <sheetData sheetId="297">
        <row r="9">
          <cell r="H9">
            <v>0.90469999999999995</v>
          </cell>
        </row>
      </sheetData>
      <sheetData sheetId="298">
        <row r="9">
          <cell r="H9">
            <v>0.90469999999999995</v>
          </cell>
        </row>
      </sheetData>
      <sheetData sheetId="299">
        <row r="9">
          <cell r="H9">
            <v>0.90469999999999995</v>
          </cell>
        </row>
      </sheetData>
      <sheetData sheetId="300" refreshError="1"/>
      <sheetData sheetId="301">
        <row r="9">
          <cell r="H9">
            <v>0.90469999999999995</v>
          </cell>
        </row>
      </sheetData>
      <sheetData sheetId="302">
        <row r="9">
          <cell r="H9">
            <v>0.90469999999999995</v>
          </cell>
        </row>
      </sheetData>
      <sheetData sheetId="303">
        <row r="9">
          <cell r="H9">
            <v>0.90469999999999995</v>
          </cell>
        </row>
      </sheetData>
      <sheetData sheetId="304">
        <row r="9">
          <cell r="H9">
            <v>0.90469999999999995</v>
          </cell>
        </row>
      </sheetData>
      <sheetData sheetId="305">
        <row r="9">
          <cell r="H9">
            <v>0.90469999999999995</v>
          </cell>
        </row>
      </sheetData>
      <sheetData sheetId="306">
        <row r="9">
          <cell r="H9">
            <v>0.90469999999999995</v>
          </cell>
        </row>
      </sheetData>
      <sheetData sheetId="307">
        <row r="9">
          <cell r="H9">
            <v>0.90469999999999995</v>
          </cell>
        </row>
      </sheetData>
      <sheetData sheetId="308" refreshError="1"/>
      <sheetData sheetId="309" refreshError="1"/>
      <sheetData sheetId="310" refreshError="1"/>
      <sheetData sheetId="311" refreshError="1"/>
      <sheetData sheetId="312" refreshError="1"/>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refreshError="1"/>
      <sheetData sheetId="328">
        <row r="9">
          <cell r="H9">
            <v>0.90469999999999995</v>
          </cell>
        </row>
      </sheetData>
      <sheetData sheetId="329">
        <row r="9">
          <cell r="H9">
            <v>0.90469999999999995</v>
          </cell>
        </row>
      </sheetData>
      <sheetData sheetId="330">
        <row r="9">
          <cell r="H9">
            <v>0.90469999999999995</v>
          </cell>
        </row>
      </sheetData>
      <sheetData sheetId="331">
        <row r="9">
          <cell r="H9">
            <v>0.90469999999999995</v>
          </cell>
        </row>
      </sheetData>
      <sheetData sheetId="332">
        <row r="9">
          <cell r="H9">
            <v>0.90469999999999995</v>
          </cell>
        </row>
      </sheetData>
      <sheetData sheetId="333">
        <row r="9">
          <cell r="H9">
            <v>0.90469999999999995</v>
          </cell>
        </row>
      </sheetData>
      <sheetData sheetId="334">
        <row r="9">
          <cell r="H9">
            <v>0.90469999999999995</v>
          </cell>
        </row>
      </sheetData>
      <sheetData sheetId="335">
        <row r="9">
          <cell r="H9">
            <v>0.90469999999999995</v>
          </cell>
        </row>
      </sheetData>
      <sheetData sheetId="336">
        <row r="9">
          <cell r="H9">
            <v>0.90469999999999995</v>
          </cell>
        </row>
      </sheetData>
      <sheetData sheetId="337" refreshError="1"/>
      <sheetData sheetId="338">
        <row r="9">
          <cell r="H9">
            <v>0.90469999999999995</v>
          </cell>
        </row>
      </sheetData>
      <sheetData sheetId="339">
        <row r="9">
          <cell r="H9">
            <v>0.90469999999999995</v>
          </cell>
        </row>
      </sheetData>
      <sheetData sheetId="340">
        <row r="9">
          <cell r="H9">
            <v>0.90469999999999995</v>
          </cell>
        </row>
      </sheetData>
      <sheetData sheetId="341">
        <row r="9">
          <cell r="H9">
            <v>0.90469999999999995</v>
          </cell>
        </row>
      </sheetData>
      <sheetData sheetId="342">
        <row r="9">
          <cell r="H9">
            <v>0.90469999999999995</v>
          </cell>
        </row>
      </sheetData>
      <sheetData sheetId="343">
        <row r="9">
          <cell r="H9">
            <v>0.90469999999999995</v>
          </cell>
        </row>
      </sheetData>
      <sheetData sheetId="344">
        <row r="9">
          <cell r="H9">
            <v>0.90469999999999995</v>
          </cell>
        </row>
      </sheetData>
      <sheetData sheetId="345">
        <row r="9">
          <cell r="H9">
            <v>0.90469999999999995</v>
          </cell>
        </row>
      </sheetData>
      <sheetData sheetId="346">
        <row r="9">
          <cell r="H9">
            <v>0.90469999999999995</v>
          </cell>
        </row>
      </sheetData>
      <sheetData sheetId="347">
        <row r="9">
          <cell r="H9">
            <v>0.90469999999999995</v>
          </cell>
        </row>
      </sheetData>
      <sheetData sheetId="348"/>
      <sheetData sheetId="349"/>
      <sheetData sheetId="350">
        <row r="9">
          <cell r="H9">
            <v>0.90469999999999995</v>
          </cell>
        </row>
      </sheetData>
      <sheetData sheetId="351">
        <row r="9">
          <cell r="H9">
            <v>0.90469999999999995</v>
          </cell>
        </row>
      </sheetData>
      <sheetData sheetId="352">
        <row r="9">
          <cell r="H9">
            <v>0.90469999999999995</v>
          </cell>
        </row>
      </sheetData>
      <sheetData sheetId="353">
        <row r="9">
          <cell r="H9">
            <v>0.90469999999999995</v>
          </cell>
        </row>
      </sheetData>
      <sheetData sheetId="354">
        <row r="9">
          <cell r="H9">
            <v>0.90469999999999995</v>
          </cell>
        </row>
      </sheetData>
      <sheetData sheetId="355">
        <row r="9">
          <cell r="H9">
            <v>0.90469999999999995</v>
          </cell>
        </row>
      </sheetData>
      <sheetData sheetId="356">
        <row r="9">
          <cell r="H9">
            <v>0.90469999999999995</v>
          </cell>
        </row>
      </sheetData>
      <sheetData sheetId="357">
        <row r="9">
          <cell r="H9">
            <v>0.90469999999999995</v>
          </cell>
        </row>
      </sheetData>
      <sheetData sheetId="358">
        <row r="9">
          <cell r="H9">
            <v>0.90469999999999995</v>
          </cell>
        </row>
      </sheetData>
      <sheetData sheetId="359">
        <row r="9">
          <cell r="H9">
            <v>0.90469999999999995</v>
          </cell>
        </row>
      </sheetData>
      <sheetData sheetId="360">
        <row r="9">
          <cell r="H9">
            <v>0.90469999999999995</v>
          </cell>
        </row>
      </sheetData>
      <sheetData sheetId="361">
        <row r="9">
          <cell r="H9">
            <v>0.90469999999999995</v>
          </cell>
        </row>
      </sheetData>
      <sheetData sheetId="362">
        <row r="9">
          <cell r="H9">
            <v>0.90469999999999995</v>
          </cell>
        </row>
      </sheetData>
      <sheetData sheetId="363"/>
      <sheetData sheetId="364">
        <row r="9">
          <cell r="H9">
            <v>0.90469999999999995</v>
          </cell>
        </row>
      </sheetData>
      <sheetData sheetId="365">
        <row r="9">
          <cell r="H9">
            <v>0.90469999999999995</v>
          </cell>
        </row>
      </sheetData>
      <sheetData sheetId="366">
        <row r="9">
          <cell r="H9">
            <v>0.90469999999999995</v>
          </cell>
        </row>
      </sheetData>
      <sheetData sheetId="367"/>
      <sheetData sheetId="368"/>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sheetData sheetId="381"/>
      <sheetData sheetId="382"/>
      <sheetData sheetId="383"/>
      <sheetData sheetId="384"/>
      <sheetData sheetId="385">
        <row r="9">
          <cell r="H9">
            <v>0.90469999999999995</v>
          </cell>
        </row>
      </sheetData>
      <sheetData sheetId="386">
        <row r="9">
          <cell r="H9">
            <v>0.90469999999999995</v>
          </cell>
        </row>
      </sheetData>
      <sheetData sheetId="387">
        <row r="9">
          <cell r="H9">
            <v>0.90469999999999995</v>
          </cell>
        </row>
      </sheetData>
      <sheetData sheetId="388">
        <row r="9">
          <cell r="H9">
            <v>0.90469999999999995</v>
          </cell>
        </row>
      </sheetData>
      <sheetData sheetId="389">
        <row r="9">
          <cell r="H9">
            <v>0.90469999999999995</v>
          </cell>
        </row>
      </sheetData>
      <sheetData sheetId="390"/>
      <sheetData sheetId="391">
        <row r="9">
          <cell r="H9">
            <v>0.90469999999999995</v>
          </cell>
        </row>
      </sheetData>
      <sheetData sheetId="392">
        <row r="9">
          <cell r="H9">
            <v>0.90469999999999995</v>
          </cell>
        </row>
      </sheetData>
      <sheetData sheetId="393">
        <row r="9">
          <cell r="H9">
            <v>0.90469999999999995</v>
          </cell>
        </row>
      </sheetData>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row r="9">
          <cell r="H9">
            <v>0.90469999999999995</v>
          </cell>
        </row>
      </sheetData>
      <sheetData sheetId="414">
        <row r="9">
          <cell r="H9">
            <v>0.90469999999999995</v>
          </cell>
        </row>
      </sheetData>
      <sheetData sheetId="415">
        <row r="9">
          <cell r="H9">
            <v>0.90469999999999995</v>
          </cell>
        </row>
      </sheetData>
      <sheetData sheetId="416">
        <row r="9">
          <cell r="H9">
            <v>0.90469999999999995</v>
          </cell>
        </row>
      </sheetData>
      <sheetData sheetId="417">
        <row r="9">
          <cell r="H9">
            <v>0.90469999999999995</v>
          </cell>
        </row>
      </sheetData>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row r="9">
          <cell r="H9">
            <v>0.90469999999999995</v>
          </cell>
        </row>
      </sheetData>
      <sheetData sheetId="437">
        <row r="9">
          <cell r="H9">
            <v>0.90469999999999995</v>
          </cell>
        </row>
      </sheetData>
      <sheetData sheetId="438">
        <row r="9">
          <cell r="H9">
            <v>0.90469999999999995</v>
          </cell>
        </row>
      </sheetData>
      <sheetData sheetId="439">
        <row r="9">
          <cell r="H9">
            <v>0.90469999999999995</v>
          </cell>
        </row>
      </sheetData>
      <sheetData sheetId="440">
        <row r="9">
          <cell r="H9">
            <v>0.90469999999999995</v>
          </cell>
        </row>
      </sheetData>
      <sheetData sheetId="441"/>
      <sheetData sheetId="442"/>
      <sheetData sheetId="443"/>
      <sheetData sheetId="444"/>
      <sheetData sheetId="445"/>
      <sheetData sheetId="446"/>
      <sheetData sheetId="447"/>
      <sheetData sheetId="448"/>
      <sheetData sheetId="449"/>
      <sheetData sheetId="450">
        <row r="9">
          <cell r="H9">
            <v>0.90469999999999995</v>
          </cell>
        </row>
      </sheetData>
      <sheetData sheetId="451">
        <row r="9">
          <cell r="H9">
            <v>0.90469999999999995</v>
          </cell>
        </row>
      </sheetData>
      <sheetData sheetId="452">
        <row r="9">
          <cell r="H9">
            <v>0.90469999999999995</v>
          </cell>
        </row>
      </sheetData>
      <sheetData sheetId="453">
        <row r="9">
          <cell r="H9">
            <v>0.90469999999999995</v>
          </cell>
        </row>
      </sheetData>
      <sheetData sheetId="454">
        <row r="9">
          <cell r="H9">
            <v>0.90469999999999995</v>
          </cell>
        </row>
      </sheetData>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refreshError="1"/>
      <sheetData sheetId="470" refreshError="1"/>
      <sheetData sheetId="471" refreshError="1"/>
      <sheetData sheetId="472" refreshError="1"/>
      <sheetData sheetId="473"/>
      <sheetData sheetId="474"/>
      <sheetData sheetId="475"/>
      <sheetData sheetId="476"/>
      <sheetData sheetId="477"/>
      <sheetData sheetId="478"/>
      <sheetData sheetId="479"/>
      <sheetData sheetId="480"/>
      <sheetData sheetId="481"/>
      <sheetData sheetId="482"/>
      <sheetData sheetId="483">
        <row r="9">
          <cell r="H9">
            <v>0.90469999999999995</v>
          </cell>
        </row>
      </sheetData>
      <sheetData sheetId="484">
        <row r="9">
          <cell r="H9">
            <v>0.90469999999999995</v>
          </cell>
        </row>
      </sheetData>
      <sheetData sheetId="485">
        <row r="9">
          <cell r="H9">
            <v>0.90469999999999995</v>
          </cell>
        </row>
      </sheetData>
      <sheetData sheetId="486">
        <row r="9">
          <cell r="H9">
            <v>0.90469999999999995</v>
          </cell>
        </row>
      </sheetData>
      <sheetData sheetId="487">
        <row r="9">
          <cell r="H9">
            <v>0.90469999999999995</v>
          </cell>
        </row>
      </sheetData>
      <sheetData sheetId="488"/>
      <sheetData sheetId="489">
        <row r="9">
          <cell r="H9">
            <v>0.90469999999999995</v>
          </cell>
        </row>
      </sheetData>
      <sheetData sheetId="490">
        <row r="9">
          <cell r="H9">
            <v>0.90469999999999995</v>
          </cell>
        </row>
      </sheetData>
      <sheetData sheetId="491">
        <row r="9">
          <cell r="H9">
            <v>0.90469999999999995</v>
          </cell>
        </row>
      </sheetData>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refreshError="1"/>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row r="9">
          <cell r="H9">
            <v>0.90469999999999995</v>
          </cell>
        </row>
      </sheetData>
      <sheetData sheetId="554"/>
      <sheetData sheetId="555"/>
      <sheetData sheetId="556"/>
      <sheetData sheetId="557"/>
      <sheetData sheetId="558"/>
      <sheetData sheetId="559"/>
      <sheetData sheetId="560"/>
      <sheetData sheetId="561"/>
      <sheetData sheetId="562"/>
      <sheetData sheetId="563"/>
      <sheetData sheetId="564"/>
      <sheetData sheetId="565">
        <row r="9">
          <cell r="H9">
            <v>0.90469999999999995</v>
          </cell>
        </row>
      </sheetData>
      <sheetData sheetId="566">
        <row r="9">
          <cell r="H9">
            <v>0.90469999999999995</v>
          </cell>
        </row>
      </sheetData>
      <sheetData sheetId="567"/>
      <sheetData sheetId="568"/>
      <sheetData sheetId="569"/>
      <sheetData sheetId="570"/>
      <sheetData sheetId="571"/>
      <sheetData sheetId="572"/>
      <sheetData sheetId="573"/>
      <sheetData sheetId="574">
        <row r="9">
          <cell r="H9">
            <v>0.90469999999999995</v>
          </cell>
        </row>
      </sheetData>
      <sheetData sheetId="575">
        <row r="9">
          <cell r="H9">
            <v>0.90469999999999995</v>
          </cell>
        </row>
      </sheetData>
      <sheetData sheetId="576"/>
      <sheetData sheetId="577">
        <row r="9">
          <cell r="H9">
            <v>0.90469999999999995</v>
          </cell>
        </row>
      </sheetData>
      <sheetData sheetId="578"/>
      <sheetData sheetId="579">
        <row r="9">
          <cell r="H9">
            <v>0.90469999999999995</v>
          </cell>
        </row>
      </sheetData>
      <sheetData sheetId="580"/>
      <sheetData sheetId="581"/>
      <sheetData sheetId="582"/>
      <sheetData sheetId="583"/>
      <sheetData sheetId="584"/>
      <sheetData sheetId="585">
        <row r="9">
          <cell r="H9">
            <v>0.90469999999999995</v>
          </cell>
        </row>
      </sheetData>
      <sheetData sheetId="586">
        <row r="9">
          <cell r="H9">
            <v>0.90469999999999995</v>
          </cell>
        </row>
      </sheetData>
      <sheetData sheetId="587">
        <row r="9">
          <cell r="H9">
            <v>0.90469999999999995</v>
          </cell>
        </row>
      </sheetData>
      <sheetData sheetId="588"/>
      <sheetData sheetId="589">
        <row r="9">
          <cell r="H9">
            <v>0.90469999999999995</v>
          </cell>
        </row>
      </sheetData>
      <sheetData sheetId="590">
        <row r="9">
          <cell r="H9">
            <v>0.90469999999999995</v>
          </cell>
        </row>
      </sheetData>
      <sheetData sheetId="591"/>
      <sheetData sheetId="592"/>
      <sheetData sheetId="593"/>
      <sheetData sheetId="594">
        <row r="9">
          <cell r="H9">
            <v>0.90469999999999995</v>
          </cell>
        </row>
      </sheetData>
      <sheetData sheetId="595">
        <row r="9">
          <cell r="H9">
            <v>0.90469999999999995</v>
          </cell>
        </row>
      </sheetData>
      <sheetData sheetId="596"/>
      <sheetData sheetId="597"/>
      <sheetData sheetId="598"/>
      <sheetData sheetId="599"/>
      <sheetData sheetId="600"/>
      <sheetData sheetId="601">
        <row r="9">
          <cell r="H9">
            <v>0.90469999999999995</v>
          </cell>
        </row>
      </sheetData>
      <sheetData sheetId="602"/>
      <sheetData sheetId="603">
        <row r="9">
          <cell r="H9">
            <v>0.90469999999999995</v>
          </cell>
        </row>
      </sheetData>
      <sheetData sheetId="604">
        <row r="9">
          <cell r="H9">
            <v>0.90469999999999995</v>
          </cell>
        </row>
      </sheetData>
      <sheetData sheetId="605">
        <row r="9">
          <cell r="H9">
            <v>0.90469999999999995</v>
          </cell>
        </row>
      </sheetData>
      <sheetData sheetId="606">
        <row r="9">
          <cell r="H9">
            <v>0.90469999999999995</v>
          </cell>
        </row>
      </sheetData>
      <sheetData sheetId="607"/>
      <sheetData sheetId="608"/>
      <sheetData sheetId="609"/>
      <sheetData sheetId="610"/>
      <sheetData sheetId="611">
        <row r="9">
          <cell r="H9">
            <v>0.90469999999999995</v>
          </cell>
        </row>
      </sheetData>
      <sheetData sheetId="612"/>
      <sheetData sheetId="613"/>
      <sheetData sheetId="614">
        <row r="9">
          <cell r="H9">
            <v>0.90469999999999995</v>
          </cell>
        </row>
      </sheetData>
      <sheetData sheetId="615">
        <row r="9">
          <cell r="H9">
            <v>0.90469999999999995</v>
          </cell>
        </row>
      </sheetData>
      <sheetData sheetId="616">
        <row r="9">
          <cell r="H9">
            <v>0.90469999999999995</v>
          </cell>
        </row>
      </sheetData>
      <sheetData sheetId="617">
        <row r="9">
          <cell r="H9">
            <v>0.90469999999999995</v>
          </cell>
        </row>
      </sheetData>
      <sheetData sheetId="618">
        <row r="9">
          <cell r="H9">
            <v>0.90469999999999995</v>
          </cell>
        </row>
      </sheetData>
      <sheetData sheetId="619"/>
      <sheetData sheetId="620"/>
      <sheetData sheetId="621"/>
      <sheetData sheetId="622"/>
      <sheetData sheetId="623"/>
      <sheetData sheetId="624"/>
      <sheetData sheetId="625">
        <row r="9">
          <cell r="H9">
            <v>0.90469999999999995</v>
          </cell>
        </row>
      </sheetData>
      <sheetData sheetId="626">
        <row r="9">
          <cell r="H9">
            <v>0.90469999999999995</v>
          </cell>
        </row>
      </sheetData>
      <sheetData sheetId="627">
        <row r="9">
          <cell r="H9">
            <v>0.90469999999999995</v>
          </cell>
        </row>
      </sheetData>
      <sheetData sheetId="628">
        <row r="9">
          <cell r="H9">
            <v>0.90469999999999995</v>
          </cell>
        </row>
      </sheetData>
      <sheetData sheetId="629">
        <row r="9">
          <cell r="H9">
            <v>0.90469999999999995</v>
          </cell>
        </row>
      </sheetData>
      <sheetData sheetId="630"/>
      <sheetData sheetId="631"/>
      <sheetData sheetId="632"/>
      <sheetData sheetId="633"/>
      <sheetData sheetId="634"/>
      <sheetData sheetId="635">
        <row r="9">
          <cell r="H9">
            <v>0.90469999999999995</v>
          </cell>
        </row>
      </sheetData>
      <sheetData sheetId="636">
        <row r="9">
          <cell r="H9">
            <v>0.90469999999999995</v>
          </cell>
        </row>
      </sheetData>
      <sheetData sheetId="637">
        <row r="9">
          <cell r="H9">
            <v>0.90469999999999995</v>
          </cell>
        </row>
      </sheetData>
      <sheetData sheetId="638">
        <row r="9">
          <cell r="H9">
            <v>0.90469999999999995</v>
          </cell>
        </row>
      </sheetData>
      <sheetData sheetId="639"/>
      <sheetData sheetId="640">
        <row r="9">
          <cell r="H9">
            <v>0.90469999999999995</v>
          </cell>
        </row>
      </sheetData>
      <sheetData sheetId="641"/>
      <sheetData sheetId="642"/>
      <sheetData sheetId="643"/>
      <sheetData sheetId="644"/>
      <sheetData sheetId="645"/>
      <sheetData sheetId="646">
        <row r="9">
          <cell r="H9">
            <v>0.90469999999999995</v>
          </cell>
        </row>
      </sheetData>
      <sheetData sheetId="647">
        <row r="9">
          <cell r="H9">
            <v>0.90469999999999995</v>
          </cell>
        </row>
      </sheetData>
      <sheetData sheetId="648">
        <row r="9">
          <cell r="H9">
            <v>0.90469999999999995</v>
          </cell>
        </row>
      </sheetData>
      <sheetData sheetId="649"/>
      <sheetData sheetId="650">
        <row r="9">
          <cell r="H9">
            <v>0.90469999999999995</v>
          </cell>
        </row>
      </sheetData>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refreshError="1"/>
      <sheetData sheetId="1093"/>
      <sheetData sheetId="1094"/>
      <sheetData sheetId="1095"/>
      <sheetData sheetId="1096"/>
      <sheetData sheetId="1097"/>
      <sheetData sheetId="1098"/>
      <sheetData sheetId="1099" refreshError="1"/>
      <sheetData sheetId="1100" refreshError="1"/>
      <sheetData sheetId="1101" refreshError="1"/>
      <sheetData sheetId="1102" refreshError="1"/>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refreshError="1"/>
      <sheetData sheetId="1116" refreshError="1"/>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sheetData sheetId="1201"/>
      <sheetData sheetId="1202"/>
      <sheetData sheetId="1203"/>
      <sheetData sheetId="1204"/>
      <sheetData sheetId="1205"/>
      <sheetData sheetId="1206"/>
      <sheetData sheetId="1207" refreshError="1"/>
      <sheetData sheetId="1208" refreshError="1"/>
      <sheetData sheetId="1209" refreshError="1"/>
      <sheetData sheetId="1210" refreshError="1"/>
      <sheetData sheetId="1211" refreshError="1"/>
      <sheetData sheetId="1212" refreshError="1"/>
      <sheetData sheetId="1213" refreshError="1"/>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s"/>
      <sheetName val="jun"/>
      <sheetName val="FlujoTJ"/>
      <sheetName val="Flujo LLNO"/>
      <sheetName val="Reseteos"/>
      <sheetName val="T2"/>
      <sheetName val="Flujo_CJ"/>
      <sheetName val="RESUMEN RO"/>
      <sheetName val="ANALISIS RO MAYO"/>
      <sheetName val="2 TUCARI"/>
      <sheetName val="8  VOTORANTIN 501"/>
      <sheetName val="Analisis de la T.C. - 2.2"/>
      <sheetName val="Hoja4"/>
      <sheetName val="DATOS DE CAMPO"/>
      <sheetName val="CAP_120mm2"/>
      <sheetName val="CENSO93"/>
      <sheetName val="SE_Piura_Oeste"/>
      <sheetName val="SE_Santa_Rosa"/>
      <sheetName val="SE_San_Juan"/>
      <sheetName val="SE_Independencia"/>
      <sheetName val="SE_Ica"/>
      <sheetName val="SE_Chiclayo_Oeste"/>
      <sheetName val="SE_Trujillo_Norte"/>
      <sheetName val="SE_Chimbote1"/>
      <sheetName val="SE_Paramonga_Nueva"/>
      <sheetName val="SE_Chavarria"/>
      <sheetName val="LINEAS"/>
      <sheetName val="Datos de Entrada"/>
      <sheetName val="CAP-120mm2"/>
      <sheetName val="PRESUPUESTO"/>
      <sheetName val="#¡REF"/>
      <sheetName val="Tipo de Cambio"/>
      <sheetName val="EVAL"/>
      <sheetName val="MFT TOC"/>
      <sheetName val="Quantity"/>
      <sheetName val="CICLO DE EXCAVACION"/>
      <sheetName val="LIMA-CANTA"/>
      <sheetName val="07"/>
      <sheetName val="Limit_ACC_A"/>
      <sheetName val="$$"/>
      <sheetName val="Flujo_LLNO"/>
      <sheetName val="RESUMEN_RO"/>
      <sheetName val="ANALISIS_RO_MAYO"/>
      <sheetName val="2_TUCARI"/>
      <sheetName val="8__VOTORANTIN_501"/>
      <sheetName val="Analisis_de_la_T_C__-_2_2"/>
      <sheetName val="DATOS_DE_CAMPO"/>
      <sheetName val="Datos_de_Entrada"/>
      <sheetName val="Tipo_de_Cambio"/>
      <sheetName val="Flujo_LLNO1"/>
      <sheetName val="RESUMEN_RO1"/>
      <sheetName val="ANALISIS_RO_MAYO1"/>
      <sheetName val="2_TUCARI1"/>
      <sheetName val="8__VOTORANTIN_5011"/>
      <sheetName val="Analisis_de_la_T_C__-_2_21"/>
      <sheetName val="DATOS_DE_CAMPO1"/>
      <sheetName val="Datos_de_Entrada1"/>
      <sheetName val="Tipo_de_Cambio1"/>
      <sheetName val="Equipos-trabajos"/>
      <sheetName val="BASE"/>
      <sheetName val="DATOS"/>
      <sheetName val="PIP"/>
      <sheetName val="DataEq"/>
      <sheetName val="Eq_Menores"/>
      <sheetName val="Res_Sem"/>
      <sheetName val="10241EQLIST"/>
      <sheetName val="Fig 4-14"/>
      <sheetName val="Fig 5-17"/>
      <sheetName val="Flujo_LLNO2"/>
      <sheetName val="RESUMEN_RO2"/>
      <sheetName val="ANALISIS_RO_MAYO2"/>
      <sheetName val="2_TUCARI2"/>
      <sheetName val="8__VOTORANTIN_5012"/>
      <sheetName val="Analisis_de_la_T_C__-_2_22"/>
      <sheetName val="DATOS_DE_CAMPO2"/>
      <sheetName val="Datos_de_Entrada2"/>
      <sheetName val="Tipo_de_Cambio2"/>
      <sheetName val="MFT_TOC"/>
      <sheetName val="CICLO_DE_EXCAVACION"/>
      <sheetName val="ll por servicios"/>
      <sheetName val="BD"/>
      <sheetName val="Cashflow Analysis"/>
      <sheetName val="Flujo_LLNO3"/>
      <sheetName val="RESUMEN_RO3"/>
      <sheetName val="ANALISIS_RO_MAYO3"/>
      <sheetName val="2_TUCARI3"/>
      <sheetName val="8__VOTORANTIN_5013"/>
      <sheetName val="Analisis_de_la_T_C__-_2_23"/>
      <sheetName val="DATOS_DE_CAMPO3"/>
      <sheetName val="Datos_de_Entrada3"/>
      <sheetName val="Tipo_de_Cambio3"/>
      <sheetName val="ll_por_servicios"/>
      <sheetName val="Fig_4-14"/>
      <sheetName val="Fig_5-17"/>
      <sheetName val="Cashflow_Analysis"/>
      <sheetName val="Gráfico de Producción"/>
      <sheetName val="01"/>
      <sheetName val="02"/>
      <sheetName val="03"/>
      <sheetName val="04"/>
      <sheetName val="05"/>
      <sheetName val="06"/>
      <sheetName val="08"/>
      <sheetName val="09"/>
      <sheetName val="10"/>
      <sheetName val="11"/>
      <sheetName val="12"/>
      <sheetName val="13"/>
      <sheetName val="14"/>
      <sheetName val="15"/>
      <sheetName val="16"/>
      <sheetName val="17"/>
      <sheetName val="18"/>
      <sheetName val="19"/>
      <sheetName val="20"/>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2"/>
      <sheetName val="63"/>
      <sheetName val="64"/>
      <sheetName val="65"/>
      <sheetName val="66"/>
      <sheetName val="67"/>
      <sheetName val="68"/>
      <sheetName val="69"/>
      <sheetName val="70"/>
      <sheetName val="71"/>
      <sheetName val="72"/>
      <sheetName val="73"/>
      <sheetName val="74"/>
      <sheetName val="75"/>
      <sheetName val="76"/>
      <sheetName val="77"/>
      <sheetName val="78"/>
      <sheetName val="79"/>
      <sheetName val="80"/>
      <sheetName val="81"/>
      <sheetName val="82"/>
      <sheetName val="83"/>
      <sheetName val="Valorización CP"/>
      <sheetName val="Tarifas"/>
    </sheetNames>
    <sheetDataSet>
      <sheetData sheetId="0" refreshError="1"/>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efreshError="1"/>
      <sheetData sheetId="59" refreshError="1"/>
      <sheetData sheetId="60" refreshError="1"/>
      <sheetData sheetId="61" refreshError="1"/>
      <sheetData sheetId="62"/>
      <sheetData sheetId="63"/>
      <sheetData sheetId="64"/>
      <sheetData sheetId="65" refreshError="1"/>
      <sheetData sheetId="66" refreshError="1"/>
      <sheetData sheetId="67" refreshError="1"/>
      <sheetData sheetId="68"/>
      <sheetData sheetId="69"/>
      <sheetData sheetId="70"/>
      <sheetData sheetId="71"/>
      <sheetData sheetId="72"/>
      <sheetData sheetId="73"/>
      <sheetData sheetId="74"/>
      <sheetData sheetId="75"/>
      <sheetData sheetId="76"/>
      <sheetData sheetId="77"/>
      <sheetData sheetId="78"/>
      <sheetData sheetId="79" refreshError="1"/>
      <sheetData sheetId="80" refreshError="1"/>
      <sheetData sheetId="81" refreshError="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refreshError="1"/>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refreshError="1"/>
      <sheetData sheetId="178"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gister"/>
      <sheetName val="GraphData"/>
    </sheetNames>
    <sheetDataSet>
      <sheetData sheetId="0"/>
      <sheetData sheetId="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O"/>
      <sheetName val="PAS"/>
    </sheetNames>
    <sheetDataSet>
      <sheetData sheetId="0"/>
      <sheetData sheetId="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03"/>
      <sheetName val="F-04"/>
      <sheetName val="F-05"/>
      <sheetName val="GRÁFICA C MICRO FINANC"/>
      <sheetName val="EXP"/>
    </sheetNames>
    <sheetDataSet>
      <sheetData sheetId="0" refreshError="1"/>
      <sheetData sheetId="1" refreshError="1"/>
      <sheetData sheetId="2" refreshError="1"/>
      <sheetData sheetId="3" refreshError="1"/>
      <sheetData sheetId="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
      <sheetName val="Quantity"/>
      <sheetName val="PS"/>
      <sheetName val="Param"/>
      <sheetName val=""/>
      <sheetName val="7563_340_POC1_1_TIPIEL"/>
      <sheetName val="actividades"/>
    </sheetNames>
    <sheetDataSet>
      <sheetData sheetId="0" refreshError="1"/>
      <sheetData sheetId="1"/>
      <sheetData sheetId="2" refreshError="1"/>
      <sheetData sheetId="3"/>
      <sheetData sheetId="4" refreshError="1"/>
      <sheetData sheetId="5"/>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
      <sheetName val="C"/>
      <sheetName val="D"/>
      <sheetName val="E"/>
      <sheetName val="G"/>
      <sheetName val="H"/>
      <sheetName val="I"/>
      <sheetName val="J"/>
      <sheetName val="K"/>
      <sheetName val="L"/>
      <sheetName val="M"/>
      <sheetName val="N"/>
      <sheetName val="O"/>
      <sheetName val="P"/>
      <sheetName val="Q"/>
      <sheetName val="R"/>
      <sheetName val="S"/>
      <sheetName val="T"/>
      <sheetName val="U"/>
      <sheetName val="V"/>
      <sheetName val="W"/>
      <sheetName val="X"/>
      <sheetName val="Y"/>
      <sheetName val="Z"/>
      <sheetName val="AA"/>
      <sheetName val="Cash1"/>
      <sheetName val="Cash2"/>
      <sheetName val="Cash_Sum"/>
      <sheetName val="Scope"/>
      <sheetName val="C1ㅇ"/>
      <sheetName val="Base BM-rebar"/>
      <sheetName val="Raw Data"/>
      <sheetName val="List"/>
      <sheetName val="BOQ"/>
      <sheetName val="Fit Out B2a"/>
      <sheetName val="katsayı"/>
      <sheetName val="Testing"/>
      <sheetName val="Qo-1585"/>
      <sheetName val="ANALIZ"/>
      <sheetName val="③赤紙(日文)"/>
      <sheetName val="KADIKES2"/>
      <sheetName val="Co_Ef"/>
      <sheetName val="Co Eff"/>
      <sheetName val="TESİSAT"/>
      <sheetName val="FOL - Bar"/>
      <sheetName val="Option"/>
      <sheetName val="기계내역서"/>
      <sheetName val="Calendar"/>
      <sheetName val="C3"/>
      <sheetName val="Co_Eff"/>
      <sheetName val="Base_BM-rebar"/>
      <sheetName val="Raw_Data"/>
      <sheetName val="Fit_Out_B2a"/>
      <sheetName val="FOL_-_Bar"/>
      <sheetName val="Co_Eff1"/>
      <sheetName val="Base_BM-rebar1"/>
      <sheetName val="Raw_Data1"/>
      <sheetName val="Fit_Out_B2a1"/>
      <sheetName val="FOL_-_Bar1"/>
      <sheetName val="Co_Eff2"/>
      <sheetName val="Base_BM-rebar2"/>
      <sheetName val="Raw_Data2"/>
      <sheetName val="Fit_Out_B2a2"/>
      <sheetName val="FOL_-_Bar2"/>
      <sheetName val="f-05"/>
      <sheetName val="Register"/>
      <sheetName val="Payments and Cash Calls"/>
      <sheetName val="Trade"/>
      <sheetName val="Day work"/>
      <sheetName val="FitOutConfCentre"/>
      <sheetName val="Schedules"/>
      <sheetName val="SubmitCal"/>
      <sheetName val="COST"/>
      <sheetName val="NOTES"/>
      <sheetName val="data"/>
      <sheetName val="1"/>
      <sheetName val="Chiet tinh dz22"/>
      <sheetName val="입찰내역 발주처 양식"/>
      <sheetName val="Sheet1"/>
      <sheetName val="mvac_Offer"/>
      <sheetName val="mvac_BOQ"/>
      <sheetName val="Summary"/>
      <sheetName val="Factors"/>
      <sheetName val="NPV"/>
      <sheetName val="SPT vs PHI"/>
      <sheetName val="AOP Summary-2"/>
      <sheetName val="공사내역"/>
      <sheetName val="#REF"/>
      <sheetName val="KABLO"/>
      <sheetName val="Payments_and_Cash_Calls"/>
      <sheetName val="Day_work"/>
      <sheetName val="Chiet_tinh_dz22"/>
      <sheetName val="입찰내역_발주처_양식"/>
      <sheetName val="AOP_Summary-2"/>
      <sheetName val="SPT_vs_PHI"/>
      <sheetName val="1.11.b"/>
      <sheetName val="Basic Material Costs"/>
      <sheetName val="Control"/>
      <sheetName val="Direct"/>
      <sheetName val="Lstsub"/>
      <sheetName val="QUOTE_E"/>
      <sheetName val="TABLO-3"/>
      <sheetName val="opstat"/>
      <sheetName val="costs"/>
      <sheetName val="ERECIN"/>
      <sheetName val="SEX"/>
      <sheetName val="item #13  Structur"/>
      <sheetName val="Item # 20 Structure"/>
      <sheetName val="01-RESOURCE LIST"/>
      <sheetName val="GRSummary"/>
      <sheetName val="Gravel in pond"/>
      <sheetName val="MASTER_RATE ANALYSIS"/>
      <sheetName val="Eq. Mobilization"/>
      <sheetName val=" GULF"/>
      <sheetName val="Funding Drwdn"/>
      <sheetName val="Day_work1"/>
      <sheetName val="Payments_and_Cash_Calls1"/>
      <sheetName val="item_#13__Structur"/>
      <sheetName val="Item_#_20_Structure"/>
      <sheetName val="MASTER_RATE_ANALYSIS"/>
      <sheetName val="Gravel_in_pond"/>
      <sheetName val="Eq__Mobilization"/>
      <sheetName val="(Not to print)"/>
      <sheetName val="upa"/>
      <sheetName val="Rate Analysis"/>
      <sheetName val="Architect"/>
      <sheetName val="MOS"/>
      <sheetName val="SCHEDULE"/>
      <sheetName val="Food"/>
      <sheetName val="Build-up"/>
      <sheetName val="Part-A"/>
      <sheetName val="BYBU96"/>
      <sheetName val="PE"/>
      <sheetName val="15.13"/>
      <sheetName val="???? ??? ??"/>
      <sheetName val="Spread"/>
      <sheetName val="CSC"/>
      <sheetName val="bkg"/>
      <sheetName val="cbrd460"/>
      <sheetName val="bcl"/>
      <sheetName val="1.0 Section 1 Cover"/>
      <sheetName val="COLUMN"/>
      <sheetName val="报价费率计算表"/>
      <sheetName val="laroux"/>
      <sheetName val="Summary "/>
      <sheetName val="VVa"/>
      <sheetName val="BOQ-FD PA"/>
      <sheetName val="Price List FD PA"/>
      <sheetName val="공문"/>
      <sheetName val="Takeoff"/>
      <sheetName val="mw"/>
      <sheetName val="Demand"/>
      <sheetName val="Occ"/>
      <sheetName val="Base_BM-rebar3"/>
      <sheetName val="Raw_Data3"/>
      <sheetName val="Day_work2"/>
      <sheetName val="Payments_and_Cash_Calls2"/>
      <sheetName val="Chiet_tinh_dz221"/>
      <sheetName val="입찰내역_발주처_양식1"/>
      <sheetName val="AOP_Summary-21"/>
      <sheetName val="SPT_vs_PHI1"/>
      <sheetName val="1_11_b"/>
      <sheetName val="Basic_Material_Costs"/>
      <sheetName val="item_#13__Structur1"/>
      <sheetName val="Item_#_20_Structure1"/>
      <sheetName val="MASTER_RATE_ANALYSIS1"/>
      <sheetName val="Gravel_in_pond1"/>
      <sheetName val="Eq__Mobilization1"/>
      <sheetName val="(Not_to_print)"/>
      <sheetName val="15_13"/>
      <sheetName val="Bill No. 3"/>
      <sheetName val="New Rates"/>
      <sheetName val="Sheet7"/>
      <sheetName val="h-013211-2"/>
      <sheetName val="당초"/>
      <sheetName val="vendor"/>
      <sheetName val="analysis"/>
      <sheetName val="Labour"/>
      <sheetName val="Area Analysis"/>
      <sheetName val="Sensitivity"/>
      <sheetName val="DETAILED  BOQ"/>
      <sheetName val="Base_BM-rebar4"/>
      <sheetName val="Raw_Data4"/>
      <sheetName val="Co_Eff3"/>
      <sheetName val="Fit_Out_B2a3"/>
      <sheetName val="FOL_-_Bar3"/>
      <sheetName val="Day_work3"/>
      <sheetName val="Payments_and_Cash_Calls3"/>
      <sheetName val="Chiet_tinh_dz222"/>
      <sheetName val="입찰내역_발주처_양식2"/>
      <sheetName val="AOP_Summary-22"/>
      <sheetName val="SPT_vs_PHI2"/>
      <sheetName val="1_11_b1"/>
      <sheetName val="Basic_Material_Costs1"/>
      <sheetName val="item_#13__Structur2"/>
      <sheetName val="Item_#_20_Structure2"/>
      <sheetName val="MASTER_RATE_ANALYSIS2"/>
      <sheetName val="Gravel_in_pond2"/>
      <sheetName val="Eq__Mobilization2"/>
      <sheetName val="(Not_to_print)1"/>
      <sheetName val="15_131"/>
      <sheetName val="????_???_??"/>
      <sheetName val="Rate_Analysis"/>
      <sheetName val="_GULF"/>
      <sheetName val="Bill_No__3"/>
      <sheetName val="New_Rates"/>
      <sheetName val="1_0_Section_1_Cover"/>
      <sheetName val="Summary_"/>
      <sheetName val="BOQ-FD_PA"/>
      <sheetName val="Price_List_FD_PA"/>
      <sheetName val="col-reinft1"/>
      <sheetName val="LOB"/>
      <sheetName val="sal"/>
      <sheetName val="Summ"/>
      <sheetName val="Formulas"/>
      <sheetName val="FA_SUMMARY"/>
      <sheetName val="intr stool brkup"/>
      <sheetName val="Sec 1 BOQ"/>
      <sheetName val="Sec 2 BOQ-MRO"/>
      <sheetName val="Sec 3 BOQ-FBO"/>
      <sheetName val="Sec 4 BOQ-CUP"/>
      <sheetName val="Adsorption - MRO"/>
      <sheetName val="Adsorption - CUP"/>
      <sheetName val="Sec 5 BOQ-ASG"/>
      <sheetName val="Sec 6 BOQ-SUBSTN"/>
      <sheetName val="Sec 8 BOQ-dayworks"/>
      <sheetName val="Grand Summary"/>
      <sheetName val="Bill07"/>
      <sheetName val="운반"/>
      <sheetName val="SOR"/>
      <sheetName val="E H - H. W.P."/>
      <sheetName val="E. H. Treatment for pile cap"/>
      <sheetName val="imput costi par."/>
      <sheetName val="BILL 1"/>
      <sheetName val="Bldg"/>
      <sheetName val="Est"/>
      <sheetName val="MOU"/>
      <sheetName val="Contra"/>
      <sheetName val="LetterofComf"/>
      <sheetName val="Forecast"/>
      <sheetName val="VO"/>
      <sheetName val="NegVO"/>
      <sheetName val="CrNotes"/>
      <sheetName val="AEAGraph"/>
      <sheetName val="Sec_1_BOQ"/>
      <sheetName val="Sec_2_BOQ-MRO"/>
      <sheetName val="Sec_3_BOQ-FBO"/>
      <sheetName val="Sec_4_BOQ-CUP"/>
      <sheetName val="Adsorption_-_MRO"/>
      <sheetName val="Adsorption_-_CUP"/>
      <sheetName val="Sec_5_BOQ-ASG"/>
      <sheetName val="Sec_6_BOQ-SUBSTN"/>
      <sheetName val="Sec_8_BOQ-dayworks"/>
      <sheetName val="Grand_Summary"/>
      <sheetName val="01-RESOURCE_LIST"/>
      <sheetName val="upa of boq"/>
      <sheetName val="inWords"/>
      <sheetName val="equipment"/>
      <sheetName val="Summary Foreign Comp"/>
      <sheetName val="material"/>
      <sheetName val="wordsdata"/>
      <sheetName val="dýsýplýn"/>
      <sheetName val="15 문제점"/>
      <sheetName val="1-G1"/>
      <sheetName val="Preliminaries-REVISED"/>
      <sheetName val="p&amp;m"/>
      <sheetName val="Ra  stair"/>
      <sheetName val="Doha Farm"/>
      <sheetName val="INDIRECTS"/>
      <sheetName val="Cashflow Analysis"/>
      <sheetName val="mapping"/>
      <sheetName val="DBs"/>
      <sheetName val="Cost Sheet"/>
      <sheetName val="fire detection offer"/>
      <sheetName val="fire detection cost"/>
      <sheetName val="Price List"/>
      <sheetName val="fORMAT"/>
      <sheetName val="Certificate "/>
      <sheetName val="Valn Cover"/>
      <sheetName val="Contract Part"/>
      <sheetName val="MS08-01 S"/>
      <sheetName val="MS08-01 P"/>
      <sheetName val="Name"/>
      <sheetName val="Master Data Sheet"/>
      <sheetName val="Contents"/>
      <sheetName val="Project"/>
      <sheetName val="PRICE INFO"/>
      <sheetName val="RC SUMMARY"/>
      <sheetName val="LABOUR PRODUCTIVITY-TAV"/>
      <sheetName val="MATERIAL PRICES"/>
      <sheetName val="CONCRETE ANALYSIS"/>
      <sheetName val="PriceSummary"/>
      <sheetName val="Database"/>
      <sheetName val="Material-1"/>
      <sheetName val=" N Finansal Eğri"/>
      <sheetName val="HKED.KEŞFİ İmalat"/>
      <sheetName val="YEŞİL DEFTER-İmalat"/>
      <sheetName val="ESCON"/>
      <sheetName val="3004"/>
      <sheetName val="SERVICES I"/>
      <sheetName val="rayıc"/>
      <sheetName val="Rapor"/>
      <sheetName val="34. BLOK EK ISLER-NO1 HAKEDIS"/>
      <sheetName val="Degiskenler"/>
      <sheetName val="analizler"/>
      <sheetName val="BQMPALOC"/>
      <sheetName val="CLAY"/>
      <sheetName val="Form 6"/>
      <sheetName val="Design"/>
      <sheetName val="BT3-Package 05"/>
      <sheetName val="BOQ-Civil"/>
      <sheetName val="CASHFLOWS"/>
      <sheetName val="Schedule(4)"/>
      <sheetName val="APP. B"/>
      <sheetName val="App. A(contd)"/>
      <sheetName val="SUM"/>
      <sheetName val="Sheet8"/>
      <sheetName val="VENTILATIE"/>
      <sheetName val="MALZEME"/>
      <sheetName val="SW"/>
      <sheetName val="SW (2)"/>
      <sheetName val="SIVA"/>
      <sheetName val="PRICES"/>
      <sheetName val="MATERIALS"/>
      <sheetName val="Manpower"/>
      <sheetName val="Civil Work - B Wall"/>
      <sheetName val="MEP"/>
      <sheetName val="LANDSCAPE"/>
      <sheetName val="SHADES &amp; GATES"/>
      <sheetName val="ADDITIONAL"/>
      <sheetName val="NOTES (2)"/>
      <sheetName val="LANDSCAPE (2)"/>
      <sheetName val="Civil Work - B Wall (2)"/>
      <sheetName val="LANDSCAPE (Hard &amp; Soft)"/>
      <sheetName val="Civil Work - B Wall (3)"/>
      <sheetName val="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row r="179">
          <cell r="T179">
            <v>205</v>
          </cell>
          <cell r="U179">
            <v>218</v>
          </cell>
          <cell r="V179">
            <v>302</v>
          </cell>
          <cell r="W179">
            <v>419</v>
          </cell>
          <cell r="X179">
            <v>433</v>
          </cell>
          <cell r="Y179">
            <v>430</v>
          </cell>
          <cell r="Z179">
            <v>494</v>
          </cell>
          <cell r="AA179">
            <v>520</v>
          </cell>
          <cell r="AB179">
            <v>522</v>
          </cell>
          <cell r="AC179">
            <v>508</v>
          </cell>
          <cell r="AD179">
            <v>581</v>
          </cell>
          <cell r="AE179">
            <v>524</v>
          </cell>
          <cell r="AF179">
            <v>526</v>
          </cell>
          <cell r="AG179">
            <v>502</v>
          </cell>
          <cell r="AH179">
            <v>248</v>
          </cell>
        </row>
        <row r="180">
          <cell r="T180">
            <v>205</v>
          </cell>
          <cell r="U180">
            <v>423</v>
          </cell>
          <cell r="V180">
            <v>725</v>
          </cell>
          <cell r="W180">
            <v>1144</v>
          </cell>
          <cell r="X180">
            <v>1577</v>
          </cell>
          <cell r="Y180">
            <v>2007</v>
          </cell>
          <cell r="Z180">
            <v>2501</v>
          </cell>
          <cell r="AA180">
            <v>3021</v>
          </cell>
          <cell r="AB180">
            <v>3543</v>
          </cell>
          <cell r="AC180">
            <v>4051</v>
          </cell>
          <cell r="AD180">
            <v>4632</v>
          </cell>
          <cell r="AE180">
            <v>5156</v>
          </cell>
          <cell r="AF180">
            <v>5682</v>
          </cell>
          <cell r="AG180">
            <v>6184</v>
          </cell>
          <cell r="AH180">
            <v>6432</v>
          </cell>
        </row>
      </sheetData>
      <sheetData sheetId="25" refreshError="1"/>
      <sheetData sheetId="26" refreshError="1"/>
      <sheetData sheetId="27" refreshError="1">
        <row r="16">
          <cell r="G16">
            <v>3100889.7360623879</v>
          </cell>
          <cell r="J16">
            <v>-3100889.7360623879</v>
          </cell>
          <cell r="K16">
            <v>-3100889.7360623879</v>
          </cell>
        </row>
        <row r="17">
          <cell r="G17">
            <v>934385.75607295427</v>
          </cell>
          <cell r="J17">
            <v>3270260.8906708667</v>
          </cell>
          <cell r="K17">
            <v>169371.15460847877</v>
          </cell>
        </row>
        <row r="18">
          <cell r="G18">
            <v>944284.9960087979</v>
          </cell>
          <cell r="J18">
            <v>-441747.35457777925</v>
          </cell>
          <cell r="K18">
            <v>-272376.19996930048</v>
          </cell>
        </row>
        <row r="19">
          <cell r="G19">
            <v>1100235.2378667907</v>
          </cell>
          <cell r="J19">
            <v>-565829.35575965873</v>
          </cell>
          <cell r="K19">
            <v>-838205.55572895915</v>
          </cell>
        </row>
        <row r="20">
          <cell r="G20">
            <v>1079751.2161132174</v>
          </cell>
          <cell r="J20">
            <v>-339427.47117581428</v>
          </cell>
          <cell r="K20">
            <v>-1177633.0269047734</v>
          </cell>
        </row>
        <row r="21">
          <cell r="G21">
            <v>1123783.6778401346</v>
          </cell>
          <cell r="J21">
            <v>-96645.766817710944</v>
          </cell>
          <cell r="K21">
            <v>-1274278.7937224843</v>
          </cell>
        </row>
        <row r="22">
          <cell r="G22">
            <v>1105143.8836787788</v>
          </cell>
          <cell r="J22">
            <v>-43686.328851310071</v>
          </cell>
          <cell r="K22">
            <v>-1317965.1225737943</v>
          </cell>
        </row>
        <row r="23">
          <cell r="G23">
            <v>1211873.7212221269</v>
          </cell>
          <cell r="J23">
            <v>-157770.37578145368</v>
          </cell>
          <cell r="K23">
            <v>-1475735.498355248</v>
          </cell>
        </row>
        <row r="24">
          <cell r="G24">
            <v>1242897.4469518734</v>
          </cell>
          <cell r="J24">
            <v>-31904.301259564934</v>
          </cell>
          <cell r="K24">
            <v>-1507639.7996148129</v>
          </cell>
        </row>
        <row r="25">
          <cell r="G25">
            <v>1242388.6634660121</v>
          </cell>
          <cell r="J25">
            <v>32340.963578523137</v>
          </cell>
          <cell r="K25">
            <v>-1475298.8360362898</v>
          </cell>
        </row>
        <row r="26">
          <cell r="G26">
            <v>1173097.4003922935</v>
          </cell>
          <cell r="J26">
            <v>106535.03291010531</v>
          </cell>
          <cell r="K26">
            <v>-1368763.8031261845</v>
          </cell>
        </row>
        <row r="27">
          <cell r="G27">
            <v>1246958.3770815907</v>
          </cell>
          <cell r="J27">
            <v>-1645.5875842371024</v>
          </cell>
          <cell r="K27">
            <v>-1370409.3907104216</v>
          </cell>
        </row>
        <row r="28">
          <cell r="G28">
            <v>1129849.8697283007</v>
          </cell>
          <cell r="J28">
            <v>294415.34818107402</v>
          </cell>
          <cell r="K28">
            <v>-1075994.0425293476</v>
          </cell>
        </row>
        <row r="29">
          <cell r="G29">
            <v>1362669.9593027527</v>
          </cell>
          <cell r="J29">
            <v>-78134.719742490212</v>
          </cell>
          <cell r="K29">
            <v>-1154128.7622718378</v>
          </cell>
        </row>
        <row r="30">
          <cell r="G30">
            <v>1257111.2537174637</v>
          </cell>
          <cell r="J30">
            <v>32326.792100662133</v>
          </cell>
          <cell r="K30">
            <v>-1121801.9701711757</v>
          </cell>
        </row>
        <row r="31">
          <cell r="G31">
            <v>766806.14375081041</v>
          </cell>
          <cell r="J31">
            <v>463798.22697295237</v>
          </cell>
          <cell r="K31">
            <v>-658003.7431982233</v>
          </cell>
        </row>
        <row r="32">
          <cell r="J32">
            <v>607947.97597508598</v>
          </cell>
          <cell r="K32">
            <v>-50055.767223137314</v>
          </cell>
        </row>
        <row r="33">
          <cell r="J33">
            <v>0</v>
          </cell>
          <cell r="K33">
            <v>-50055.767223137314</v>
          </cell>
        </row>
        <row r="34">
          <cell r="J34">
            <v>0</v>
          </cell>
          <cell r="K34">
            <v>-50055.767223137314</v>
          </cell>
        </row>
        <row r="35">
          <cell r="J35">
            <v>1051161.6616859552</v>
          </cell>
          <cell r="K35">
            <v>1001105.8944628179</v>
          </cell>
        </row>
        <row r="36">
          <cell r="J36">
            <v>0</v>
          </cell>
          <cell r="K36">
            <v>1001105.8944628179</v>
          </cell>
        </row>
      </sheetData>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sheetData sheetId="91"/>
      <sheetData sheetId="92"/>
      <sheetData sheetId="93"/>
      <sheetData sheetId="94"/>
      <sheetData sheetId="95"/>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sheetData sheetId="117"/>
      <sheetData sheetId="118"/>
      <sheetData sheetId="119"/>
      <sheetData sheetId="120"/>
      <sheetData sheetId="121"/>
      <sheetData sheetId="122"/>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sheetData sheetId="147"/>
      <sheetData sheetId="148"/>
      <sheetData sheetId="149" refreshError="1"/>
      <sheetData sheetId="150" refreshError="1"/>
      <sheetData sheetId="151" refreshError="1"/>
      <sheetData sheetId="152" refreshError="1"/>
      <sheetData sheetId="153" refreshError="1"/>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refreshError="1"/>
      <sheetData sheetId="212" refreshError="1"/>
      <sheetData sheetId="213" refreshError="1"/>
      <sheetData sheetId="214" refreshError="1"/>
      <sheetData sheetId="215" refreshError="1"/>
      <sheetData sheetId="216" refreshError="1"/>
      <sheetData sheetId="217" refreshError="1"/>
      <sheetData sheetId="218">
        <row r="16">
          <cell r="G16">
            <v>0</v>
          </cell>
        </row>
      </sheetData>
      <sheetData sheetId="219">
        <row r="16">
          <cell r="G16">
            <v>0</v>
          </cell>
        </row>
      </sheetData>
      <sheetData sheetId="220"/>
      <sheetData sheetId="221"/>
      <sheetData sheetId="222"/>
      <sheetData sheetId="223"/>
      <sheetData sheetId="224"/>
      <sheetData sheetId="225"/>
      <sheetData sheetId="226"/>
      <sheetData sheetId="227"/>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sheetData sheetId="268" refreshError="1"/>
      <sheetData sheetId="269" refreshError="1"/>
      <sheetData sheetId="270" refreshError="1"/>
      <sheetData sheetId="271" refreshError="1"/>
      <sheetData sheetId="272"/>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sheetData sheetId="320" refreshError="1"/>
      <sheetData sheetId="321" refreshError="1"/>
      <sheetData sheetId="322" refreshError="1"/>
      <sheetData sheetId="323" refreshError="1"/>
      <sheetData sheetId="324" refreshError="1"/>
      <sheetData sheetId="325" refreshError="1"/>
      <sheetData sheetId="326"/>
      <sheetData sheetId="327"/>
      <sheetData sheetId="328"/>
      <sheetData sheetId="329"/>
      <sheetData sheetId="330"/>
      <sheetData sheetId="331"/>
      <sheetData sheetId="332"/>
      <sheetData sheetId="333"/>
      <sheetData sheetId="334"/>
      <sheetData sheetId="335"/>
      <sheetData sheetId="336"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03"/>
      <sheetName val="F-04"/>
      <sheetName val="F-04b"/>
      <sheetName val="F-05"/>
      <sheetName val="F-07"/>
      <sheetName val="F-08"/>
      <sheetName val="F-13"/>
      <sheetName val="F-19"/>
      <sheetName val="F-21"/>
      <sheetName val="F-22"/>
      <sheetName val="F-39"/>
      <sheetName val="F-40"/>
      <sheetName val="F-46"/>
      <sheetName val="F-56"/>
      <sheetName val="TMC 292+426 A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03"/>
      <sheetName val="F-04"/>
      <sheetName val="F-04b"/>
      <sheetName val="F-05"/>
      <sheetName val="F-07"/>
      <sheetName val="F-08"/>
      <sheetName val="F-13"/>
      <sheetName val="F-19"/>
      <sheetName val="F-21"/>
      <sheetName val="F-22"/>
      <sheetName val="F-39"/>
      <sheetName val="F-40"/>
      <sheetName val="F-46"/>
      <sheetName val="F-5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03"/>
      <sheetName val="F-04"/>
      <sheetName val="F-04b"/>
      <sheetName val="F-05"/>
      <sheetName val="F-07"/>
      <sheetName val="F-08"/>
      <sheetName val="F-13"/>
      <sheetName val="F-19"/>
      <sheetName val="F-21"/>
      <sheetName val="F-22"/>
      <sheetName val="F-39"/>
      <sheetName val="F-40"/>
      <sheetName val="F-46"/>
      <sheetName val="F-56"/>
      <sheetName val="DATOS"/>
      <sheetName val="AL"/>
      <sheetName val="PS"/>
      <sheetName val="PN"/>
      <sheetName val="RP"/>
      <sheetName val="MO-VNL"/>
      <sheetName val="Resumen"/>
      <sheetName val="Hoja1"/>
      <sheetName val="Hoja4"/>
      <sheetName val="Hoja2"/>
      <sheetName val="CONSOLIDADO"/>
      <sheetName val="AP"/>
      <sheetName val="P S"/>
      <sheetName val="Directo P.N"/>
      <sheetName val="Directo P.S"/>
      <sheetName val="Directo R.P"/>
      <sheetName val="P.N"/>
      <sheetName val="P.S"/>
      <sheetName val="R.P"/>
      <sheetName val="P N"/>
      <sheetName val="R P"/>
      <sheetName val="Graficos"/>
      <sheetName val="Items"/>
      <sheetName val="Cronograma Total EQObra "/>
      <sheetName val="Hoja6"/>
      <sheetName val="Listado"/>
      <sheetName val="IISS"/>
      <sheetName val="Limit_ACC_A"/>
      <sheetName val="P_S"/>
      <sheetName val="Directo_P_N"/>
      <sheetName val="Directo_P_S"/>
      <sheetName val="Directo_R_P"/>
      <sheetName val="P_N"/>
      <sheetName val="P_S1"/>
      <sheetName val="R_P"/>
      <sheetName val="P_N1"/>
      <sheetName val="R_P1"/>
      <sheetName val="Cronograma_Total_EQObra_"/>
      <sheetName val="300 - 303.720"/>
      <sheetName val="fases"/>
      <sheetName val="TMC_ENC. C-A"/>
      <sheetName val="SUST_CAJA"/>
      <sheetName val="SUST_ALERO"/>
      <sheetName val="Proyeccion Equipos Cosapi"/>
      <sheetName val="Base"/>
      <sheetName val="Control_Diario"/>
      <sheetName val="Comp3"/>
      <sheetName val="Comp2"/>
      <sheetName val="Comp"/>
      <sheetName val="Hoja3"/>
      <sheetName val="Valoriz"/>
      <sheetName val="Sustento_Val"/>
      <sheetName val="Histograma"/>
      <sheetName val="Días Mes"/>
      <sheetName val="Fecha"/>
      <sheetName val="TC"/>
      <sheetName val="RO"/>
      <sheetName val="Horometros"/>
      <sheetName val="7422CW00"/>
      <sheetName val="Tablas"/>
      <sheetName val="Transporte_Emboquillado"/>
      <sheetName val="TMC 292+426 AA"/>
      <sheetName val="Producción SC"/>
      <sheetName val="COSREF"/>
      <sheetName val="Sheet1"/>
      <sheetName val="LIMA-CANTA"/>
      <sheetName val="Detalle"/>
      <sheetName val="Alcant "/>
      <sheetName val="Alcant r01"/>
      <sheetName val="Muros-CVA"/>
      <sheetName val="Muros r01"/>
      <sheetName val="Subdrén"/>
      <sheetName val="Reub. Canal"/>
      <sheetName val="Cun Trian R T1"/>
      <sheetName val="Cruce Vehicular"/>
      <sheetName val="Bordillos"/>
      <sheetName val="Zanja drenaj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sheetData sheetId="49"/>
      <sheetData sheetId="50"/>
      <sheetData sheetId="51" refreshError="1"/>
      <sheetData sheetId="52" refreshError="1"/>
      <sheetData sheetId="53" refreshError="1"/>
      <sheetData sheetId="54"/>
      <sheetData sheetId="55"/>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sheetData sheetId="77" refreshError="1"/>
      <sheetData sheetId="78" refreshError="1"/>
      <sheetData sheetId="79" refreshError="1"/>
      <sheetData sheetId="80" refreshError="1"/>
      <sheetData sheetId="81"/>
      <sheetData sheetId="82"/>
      <sheetData sheetId="83"/>
      <sheetData sheetId="84"/>
      <sheetData sheetId="85"/>
      <sheetData sheetId="86"/>
      <sheetData sheetId="87"/>
      <sheetData sheetId="88"/>
      <sheetData sheetId="89"/>
      <sheetData sheetId="90"/>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SECCIONES"/>
      <sheetName val="BD"/>
      <sheetName val="SECCIONES (2)"/>
    </sheetNames>
    <sheetDataSet>
      <sheetData sheetId="0"/>
      <sheetData sheetId="1"/>
      <sheetData sheetId="2"/>
      <sheetData sheetId="3"/>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ro"/>
      <sheetName val="Pendiente"/>
      <sheetName val="Estado de Pago"/>
      <sheetName val="USD"/>
      <sheetName val="EU"/>
      <sheetName val="CLP"/>
      <sheetName val="UF"/>
      <sheetName val="Datos_OC"/>
      <sheetName val="Datos_EP"/>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DUCCION"/>
      <sheetName val="Prod real Jun-04"/>
      <sheetName val="Hoja1"/>
      <sheetName val="Hoja2"/>
      <sheetName val="Hoja3"/>
    </sheetNames>
    <sheetDataSet>
      <sheetData sheetId="0"/>
      <sheetData sheetId="1" refreshError="1"/>
      <sheetData sheetId="2" refreshError="1"/>
      <sheetData sheetId="3" refreshError="1"/>
      <sheetData sheetId="4"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X"/>
      <sheetName val="DATOS GRLES"/>
      <sheetName val="VAC19_03"/>
      <sheetName val="VAC19_19"/>
      <sheetName val="VAC19_21"/>
      <sheetName val="ADEL-MAT"/>
      <sheetName val="RES-VAL"/>
      <sheetName val="PLANILLA-MET"/>
      <sheetName val="PART. ESPECIF."/>
      <sheetName val="AVAN GENERIC"/>
      <sheetName val="MANTENIM."/>
      <sheetName val="IMATA-1"/>
      <sheetName val="IMATA-2"/>
      <sheetName val="CARATULA"/>
      <sheetName val="FICHA"/>
      <sheetName val="RESUMEN C"/>
      <sheetName val="res valorizaciones"/>
      <sheetName val="DATOS"/>
      <sheetName val="control ad directo"/>
      <sheetName val="Am. AD"/>
      <sheetName val="control ad directo (2)"/>
      <sheetName val="Amort.Equipos"/>
      <sheetName val="control ad Mat"/>
      <sheetName val="control ad mat Estr"/>
      <sheetName val="control ad mat Arq"/>
      <sheetName val="control ad mat Sanit"/>
      <sheetName val="control ad mat Elect"/>
      <sheetName val="control ad mat Mec"/>
      <sheetName val="control ad mat Comunic"/>
      <sheetName val="CtrlAmort"/>
      <sheetName val="Calc ad mat-EST"/>
      <sheetName val="Calc ad mat-ARQ"/>
      <sheetName val="Calc ad mat-SAN"/>
      <sheetName val="Calc ad mat-ELE"/>
      <sheetName val="Calc ad mat-MEC"/>
      <sheetName val="Calc ad mat-COM"/>
      <sheetName val="Insumos adel ESTRUC"/>
      <sheetName val="Insumos Adel ARQ"/>
      <sheetName val="InsumosAdelELEC"/>
      <sheetName val="Insumos AdelSANIT"/>
      <sheetName val="InsumosAdelCOMUNIC"/>
      <sheetName val="Insumos Mecanicas"/>
      <sheetName val="ESTRUCTURA"/>
      <sheetName val="ARQUITECTURA"/>
      <sheetName val="INST SANIT"/>
      <sheetName val="INST ELECT"/>
      <sheetName val="MECANICAS"/>
      <sheetName val="COMUNICACION"/>
      <sheetName val="E.I.A."/>
      <sheetName val="EQUIPAMIENTO"/>
      <sheetName val="Equipos"/>
      <sheetName val="Relac Equip Solicit"/>
      <sheetName val="GRAFICO DE AVANCE ok"/>
      <sheetName val="DATOS_GRLES"/>
      <sheetName val="PART__ESPECIF_"/>
      <sheetName val="AVAN_GENERIC"/>
      <sheetName val="MANTENIM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
      <sheetName val="Quantity"/>
      <sheetName val="PS"/>
      <sheetName val="Param"/>
      <sheetName val="Avances"/>
      <sheetName val="QURR"/>
      <sheetName val="HORAS CONSUMIDAS"/>
      <sheetName val="PCS2AAUU"/>
      <sheetName val="DATA"/>
      <sheetName val="10241EQLIST"/>
      <sheetName val="HORAS_CONSUMIDAS"/>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
      <sheetName val="Quantity"/>
      <sheetName val="PS"/>
      <sheetName val="Param"/>
      <sheetName val="Avances"/>
      <sheetName val="QURR"/>
      <sheetName val="HORAS CONSUMIDAS"/>
      <sheetName val="#¡REF"/>
      <sheetName val="LISTAS"/>
      <sheetName val="HORAS_CONSUMIDAS"/>
    </sheetNames>
    <sheetDataSet>
      <sheetData sheetId="0"/>
      <sheetData sheetId="1"/>
      <sheetData sheetId="2" refreshError="1"/>
      <sheetData sheetId="3"/>
      <sheetData sheetId="4" refreshError="1"/>
      <sheetData sheetId="5" refreshError="1"/>
      <sheetData sheetId="6" refreshError="1"/>
      <sheetData sheetId="7" refreshError="1"/>
      <sheetData sheetId="8" refreshError="1"/>
      <sheetData sheetId="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
      <sheetName val="Quantity"/>
      <sheetName val="PS"/>
      <sheetName val="Param"/>
      <sheetName val="PIP"/>
      <sheetName val="Stand By Accesos"/>
      <sheetName val="AR (Descripción)"/>
      <sheetName val="Stand_By_Accesos"/>
      <sheetName val="AR_(Descripción)"/>
      <sheetName val="TC"/>
      <sheetName val="Datos"/>
    </sheetNames>
    <sheetDataSet>
      <sheetData sheetId="0"/>
      <sheetData sheetId="1"/>
      <sheetData sheetId="2" refreshError="1"/>
      <sheetData sheetId="3"/>
      <sheetData sheetId="4" refreshError="1"/>
      <sheetData sheetId="5" refreshError="1"/>
      <sheetData sheetId="6" refreshError="1"/>
      <sheetData sheetId="7"/>
      <sheetData sheetId="8"/>
      <sheetData sheetId="9" refreshError="1"/>
      <sheetData sheetId="1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raje Mix"/>
      <sheetName val="itemizado"/>
      <sheetName val="Hoja1"/>
      <sheetName val="Hoja2"/>
      <sheetName val="Hoja3"/>
      <sheetName val="AREAS - Chile"/>
      <sheetName val="Tiraje_Mix"/>
      <sheetName val="INDIRECTOS"/>
      <sheetName val="RESUMEN_DE_COTIZACION"/>
      <sheetName val="Avance_financiero"/>
      <sheetName val="BASES"/>
      <sheetName val="N°1"/>
      <sheetName val="N°10"/>
      <sheetName val="N°2"/>
      <sheetName val="N°3"/>
      <sheetName val="N°4"/>
      <sheetName val="N°5"/>
      <sheetName val="N°6"/>
      <sheetName val="N°7"/>
      <sheetName val="N°8"/>
      <sheetName val="N°9"/>
      <sheetName val="PRECIOS_MATERIALES"/>
      <sheetName val="OBRA_CIVIL"/>
      <sheetName val="ESTRUCTURA_DE_HORMIGON"/>
      <sheetName val="INFRAESTRUCTURA"/>
      <sheetName val="INSTALACION_ELECTRICA"/>
      <sheetName val="TOTAL"/>
      <sheetName val="Detalle"/>
    </sheetNames>
    <sheetDataSet>
      <sheetData sheetId="0"/>
      <sheetData sheetId="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
      <sheetName val="Quantity"/>
      <sheetName val="PS"/>
      <sheetName val="Param"/>
      <sheetName val="Total"/>
      <sheetName val="Solo_Producción"/>
      <sheetName val="LISTAS"/>
      <sheetName val="TC"/>
      <sheetName val="Imprimacion_Planilla"/>
      <sheetName val="COSTO DIARIO "/>
      <sheetName val="COSTO_DIARIO_"/>
    </sheetNames>
    <sheetDataSet>
      <sheetData sheetId="0"/>
      <sheetData sheetId="1"/>
      <sheetData sheetId="2" refreshError="1"/>
      <sheetData sheetId="3"/>
      <sheetData sheetId="4" refreshError="1"/>
      <sheetData sheetId="5" refreshError="1"/>
      <sheetData sheetId="6" refreshError="1"/>
      <sheetData sheetId="7" refreshError="1"/>
      <sheetData sheetId="8" refreshError="1"/>
      <sheetData sheetId="9" refreshError="1"/>
      <sheetData sheetId="10"/>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
      <sheetName val="Quantity"/>
      <sheetName val="PS"/>
      <sheetName val="Param"/>
      <sheetName val="Total"/>
      <sheetName val="Solo_Producción"/>
      <sheetName val="#¡REF"/>
      <sheetName val="59y22%"/>
    </sheetNames>
    <sheetDataSet>
      <sheetData sheetId="0"/>
      <sheetData sheetId="1"/>
      <sheetData sheetId="2" refreshError="1"/>
      <sheetData sheetId="3"/>
      <sheetData sheetId="4" refreshError="1"/>
      <sheetData sheetId="5" refreshError="1"/>
      <sheetData sheetId="6" refreshError="1"/>
      <sheetData sheetId="7"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S (2)"/>
      <sheetName val="Sum"/>
      <sheetName val="Quantity"/>
      <sheetName val="PS"/>
      <sheetName val="Param"/>
      <sheetName val="PS_(2)"/>
      <sheetName val="PS_(2)1"/>
      <sheetName val="datos base"/>
      <sheetName val="datos_base"/>
      <sheetName val="Daily Forwards"/>
      <sheetName val="DAT"/>
    </sheetNames>
    <sheetDataSet>
      <sheetData sheetId="0" refreshError="1"/>
      <sheetData sheetId="1"/>
      <sheetData sheetId="2"/>
      <sheetData sheetId="3" refreshError="1"/>
      <sheetData sheetId="4"/>
      <sheetData sheetId="5"/>
      <sheetData sheetId="6"/>
      <sheetData sheetId="7" refreshError="1"/>
      <sheetData sheetId="8"/>
      <sheetData sheetId="9" refreshError="1"/>
      <sheetData sheetId="1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
      <sheetName val="Quantity"/>
      <sheetName val="PS"/>
      <sheetName val="Param"/>
      <sheetName val="Daily Forwards"/>
    </sheetNames>
    <sheetDataSet>
      <sheetData sheetId="0" refreshError="1"/>
      <sheetData sheetId="1"/>
      <sheetData sheetId="2" refreshError="1"/>
      <sheetData sheetId="3" refreshError="1"/>
      <sheetData sheetId="4"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ivil Ext Pkg1&amp;2"/>
      <sheetName val="Subc Ext Pkg 1 &amp; 2"/>
      <sheetName val="Bldg Cost Breakdown"/>
      <sheetName val="Bldg Civil"/>
      <sheetName val="Bldg Elect"/>
      <sheetName val="Bldg HVAC"/>
      <sheetName val="Bldg Fire"/>
      <sheetName val="SASOL Breackdown Rev.21Aug"/>
      <sheetName val="Quantity"/>
      <sheetName val="KP_List old qty"/>
      <sheetName val="Sheet1"/>
      <sheetName val="GAM GRASS ROOT"/>
      <sheetName val="GR  j&amp;p"/>
      <sheetName val="AL Rushaide GR"/>
      <sheetName val="BIN LADIN"/>
      <sheetName val="Tamimi GR"/>
      <sheetName val="DYWIDAG GR"/>
      <sheetName val="KP_List old RV"/>
    </sheetNames>
    <sheetDataSet>
      <sheetData sheetId="0"/>
      <sheetData sheetId="1" refreshError="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parador"/>
      <sheetName val="Resumen"/>
      <sheetName val="EXP"/>
      <sheetName val="Res-KM"/>
      <sheetName val="DATA"/>
      <sheetName val="DMEs"/>
      <sheetName val="300 - 303.720"/>
    </sheetNames>
    <sheetDataSet>
      <sheetData sheetId="0"/>
      <sheetData sheetId="1"/>
      <sheetData sheetId="2"/>
      <sheetData sheetId="3"/>
      <sheetData sheetId="4"/>
      <sheetData sheetId="5" refreshError="1"/>
      <sheetData sheetId="6"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ivil Ext Pkg1&amp;2"/>
      <sheetName val="Subc Ext Pkg 1 &amp; 2"/>
      <sheetName val="Bldg Cost Breakdown"/>
      <sheetName val="Bldg Civil"/>
      <sheetName val="Bldg Elect"/>
      <sheetName val="Bldg HVAC"/>
      <sheetName val="Bldg Fire"/>
      <sheetName val="SASOL Breackdown Rev.21Aug"/>
      <sheetName val="Quantity"/>
      <sheetName val="KP_List old qty"/>
      <sheetName val="Sheet1"/>
      <sheetName val="GAM GRASS ROOT"/>
      <sheetName val="GR  j&amp;p"/>
      <sheetName val="AL Rushaide GR"/>
      <sheetName val="BIN LADIN"/>
      <sheetName val="Tamimi GR"/>
      <sheetName val="DYWIDAG GR"/>
      <sheetName val="KP_List old RV"/>
    </sheetNames>
    <sheetDataSet>
      <sheetData sheetId="0"/>
      <sheetData sheetId="1" refreshError="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raje Mix"/>
      <sheetName val="itemizado"/>
      <sheetName val="Hoja1"/>
      <sheetName val="Hoja2"/>
      <sheetName val="Hoja3"/>
      <sheetName val="AREAS - Chile"/>
      <sheetName val="Tiraje_Mix"/>
      <sheetName val="INDIRECTOS"/>
      <sheetName val="RESUMEN_DE_COTIZACION"/>
      <sheetName val="Avance_financiero"/>
      <sheetName val="BASES"/>
      <sheetName val="N°1"/>
      <sheetName val="N°10"/>
      <sheetName val="N°2"/>
      <sheetName val="N°3"/>
      <sheetName val="N°4"/>
      <sheetName val="N°5"/>
      <sheetName val="N°6"/>
      <sheetName val="N°7"/>
      <sheetName val="N°8"/>
      <sheetName val="N°9"/>
      <sheetName val="PRECIOS_MATERIALES"/>
      <sheetName val="OBRA_CIVIL"/>
      <sheetName val="ESTRUCTURA_DE_HORMIGON"/>
      <sheetName val="INFRAESTRUCTURA"/>
      <sheetName val="INSTALACION_ELECTRICA"/>
      <sheetName val="Valores"/>
      <sheetName val="Quantity"/>
    </sheetNames>
    <sheetDataSet>
      <sheetData sheetId="0"/>
      <sheetData sheetId="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
      <sheetName val="Quantity"/>
      <sheetName val="PS"/>
      <sheetName val="Param"/>
      <sheetName val=""/>
      <sheetName val="Base datos"/>
      <sheetName val="Datos"/>
      <sheetName val="LOOKAHEAD - RESTRICCIONES "/>
      <sheetName val="Base_datos"/>
      <sheetName val="LOOKAHEAD_-_RESTRICCIONES_"/>
      <sheetName val="07"/>
      <sheetName val="Electricidad - Climatización"/>
    </sheetNames>
    <sheetDataSet>
      <sheetData sheetId="0"/>
      <sheetData sheetId="1"/>
      <sheetData sheetId="2"/>
      <sheetData sheetId="3"/>
      <sheetData sheetId="4" refreshError="1"/>
      <sheetData sheetId="5" refreshError="1"/>
      <sheetData sheetId="6" refreshError="1"/>
      <sheetData sheetId="7" refreshError="1"/>
      <sheetData sheetId="8"/>
      <sheetData sheetId="9"/>
      <sheetData sheetId="10" refreshError="1"/>
      <sheetData sheetId="11"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
      <sheetName val="Quantity"/>
      <sheetName val="PS"/>
      <sheetName val="Param"/>
      <sheetName val="Concrete Related"/>
      <sheetName val="LOOKAHEAD - RESTRICCIONES "/>
      <sheetName val="RESTRICCIONES "/>
      <sheetName val="Concrete_Related"/>
      <sheetName val="LOOKAHEAD_-_RESTRICCIONES_"/>
      <sheetName val="RESTRICCIONES_"/>
      <sheetName val="Datos"/>
    </sheetNames>
    <sheetDataSet>
      <sheetData sheetId="0"/>
      <sheetData sheetId="1"/>
      <sheetData sheetId="2" refreshError="1"/>
      <sheetData sheetId="3"/>
      <sheetData sheetId="4" refreshError="1"/>
      <sheetData sheetId="5" refreshError="1"/>
      <sheetData sheetId="6" refreshError="1"/>
      <sheetData sheetId="7"/>
      <sheetData sheetId="8"/>
      <sheetData sheetId="9"/>
      <sheetData sheetId="10"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03"/>
      <sheetName val="F-04"/>
      <sheetName val="F-05"/>
      <sheetName val="DATOS"/>
      <sheetName val="niveles"/>
      <sheetName val="basedesc"/>
      <sheetName val="descr. resumen"/>
      <sheetName val="RESUMEN"/>
      <sheetName val="Cimentacion"/>
      <sheetName val="Verticales"/>
      <sheetName val="Horizontales"/>
      <sheetName val="Horiz Losas"/>
      <sheetName val="RATIOS"/>
      <sheetName val="Hoja1"/>
      <sheetName val="descr__resumen"/>
      <sheetName val="Bech_Lab"/>
      <sheetName val="Horiz_Losas"/>
      <sheetName val="RES,MET,ADI1"/>
      <sheetName val="GRÁFICA C MICRO FINANC"/>
      <sheetName val="EXP"/>
      <sheetName val="Producción"/>
      <sheetName val="PLANILLA-MET"/>
      <sheetName val="Limit_ACC_A"/>
      <sheetName val="Valo"/>
      <sheetName val="Acumulado"/>
      <sheetName val="Amortización"/>
      <sheetName val="TCV"/>
      <sheetName val="MOTONIVELADORA"/>
      <sheetName val="RODILLO"/>
      <sheetName val="PLANA DE SUELOS"/>
      <sheetName val=""/>
      <sheetName val="Exp. Técnico 7+300-52+920"/>
      <sheetName val="#¡REF"/>
      <sheetName val="12b_00"/>
      <sheetName val="12a_00"/>
      <sheetName val="_file____E__AVANCE_1_HOJA_20DE_"/>
      <sheetName val="Recuperado_Hoja1"/>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refreshError="1"/>
      <sheetData sheetId="16"/>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
      <sheetName val="Quantity"/>
      <sheetName val="PS"/>
      <sheetName val="Param"/>
      <sheetName val="7563_430_POC1_1_TIPIEL"/>
      <sheetName val="Datos"/>
      <sheetName val="Riesgos y Oportunidades"/>
    </sheetNames>
    <sheetDataSet>
      <sheetData sheetId="0"/>
      <sheetData sheetId="1"/>
      <sheetData sheetId="2" refreshError="1"/>
      <sheetData sheetId="3"/>
      <sheetData sheetId="4" refreshError="1"/>
      <sheetData sheetId="5" refreshError="1"/>
      <sheetData sheetId="6"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sideraciones"/>
      <sheetName val="Dato"/>
      <sheetName val="Presupuesto"/>
      <sheetName val="APU 1-P"/>
      <sheetName val="APU 2-P"/>
      <sheetName val="GG"/>
      <sheetName val="Tablas Apoyo"/>
      <sheetName val="Insumos"/>
      <sheetName val="Verificador"/>
      <sheetName val="Fórmula Reajuste"/>
      <sheetName val="Hoja5"/>
      <sheetName val="Sustento Conformación"/>
      <sheetName val="Histograma HH"/>
      <sheetName val="Histograma HM"/>
      <sheetName val="Listado SubPartidas"/>
      <sheetName val="Combustible"/>
      <sheetName val="CostoGestión_Distribución"/>
      <sheetName val="Sustento Gestion"/>
      <sheetName val="MO"/>
      <sheetName val="Movilización"/>
      <sheetName val="Campamento"/>
      <sheetName val="Sust Costo de m2 de amb camp"/>
      <sheetName val="Tarifa Eq"/>
      <sheetName val="Costo señalizacion"/>
      <sheetName val="Rendimiento Mantenimiento"/>
      <sheetName val="Rend Eliminación DME -A"/>
      <sheetName val="Rend Eliminación DME"/>
      <sheetName val="Rend Eliminación"/>
      <sheetName val="Rend Roca"/>
      <sheetName val="Rend Relleno"/>
      <sheetName val="Epp"/>
      <sheetName val="Emo"/>
      <sheetName val="Covid"/>
      <sheetName val="Monitoreo"/>
      <sheetName val="Precio Roca"/>
      <sheetName val="Relación de Indices"/>
      <sheetName val="Plan Buen Vecino"/>
      <sheetName val="PROMA"/>
      <sheetName val="Servicio Medico"/>
      <sheetName val="Comparativo Rendimientos"/>
      <sheetName val="Rendimientos Reconsiderados"/>
    </sheetNames>
    <sheetDataSet>
      <sheetData sheetId="0">
        <row r="10">
          <cell r="F10">
            <v>3.984</v>
          </cell>
        </row>
        <row r="40">
          <cell r="D40">
            <v>44867</v>
          </cell>
        </row>
        <row r="41">
          <cell r="D41" t="str">
            <v>Sub Proyecto A3</v>
          </cell>
        </row>
      </sheetData>
      <sheetData sheetId="1"/>
      <sheetData sheetId="2"/>
      <sheetData sheetId="3"/>
      <sheetData sheetId="4"/>
      <sheetData sheetId="5"/>
      <sheetData sheetId="6"/>
      <sheetData sheetId="7">
        <row r="8">
          <cell r="B8" t="str">
            <v>Código</v>
          </cell>
          <cell r="C8" t="str">
            <v>Recurso</v>
          </cell>
          <cell r="D8" t="str">
            <v>Unidad</v>
          </cell>
          <cell r="E8" t="str">
            <v>Cantidad</v>
          </cell>
          <cell r="F8" t="str">
            <v>Precio S/.</v>
          </cell>
          <cell r="G8" t="str">
            <v>Parcial S/.</v>
          </cell>
        </row>
        <row r="9">
          <cell r="B9" t="str">
            <v>MANO DE OBRA</v>
          </cell>
        </row>
        <row r="11">
          <cell r="B11" t="str">
            <v>0101010002</v>
          </cell>
          <cell r="C11" t="str">
            <v>CAPATAZ</v>
          </cell>
          <cell r="D11" t="str">
            <v>H-H</v>
          </cell>
          <cell r="E11">
            <v>2214.944369572971</v>
          </cell>
          <cell r="F11">
            <v>32.43</v>
          </cell>
          <cell r="G11">
            <v>71830.645905251455</v>
          </cell>
        </row>
        <row r="12">
          <cell r="B12" t="str">
            <v>0101010003</v>
          </cell>
          <cell r="C12" t="str">
            <v>OPERARIO</v>
          </cell>
          <cell r="D12" t="str">
            <v>H-H</v>
          </cell>
          <cell r="E12">
            <v>12786.572267129523</v>
          </cell>
          <cell r="F12">
            <v>24.97</v>
          </cell>
          <cell r="G12">
            <v>319280.70951022417</v>
          </cell>
        </row>
        <row r="13">
          <cell r="B13" t="str">
            <v>0101010004</v>
          </cell>
          <cell r="C13" t="str">
            <v>OFICIAL</v>
          </cell>
          <cell r="D13" t="str">
            <v>H-H</v>
          </cell>
          <cell r="E13">
            <v>14401.249880633943</v>
          </cell>
          <cell r="F13">
            <v>19.43</v>
          </cell>
          <cell r="G13">
            <v>279816.28518071747</v>
          </cell>
        </row>
        <row r="14">
          <cell r="B14" t="str">
            <v>0101010005</v>
          </cell>
          <cell r="C14" t="str">
            <v>PEON</v>
          </cell>
          <cell r="D14" t="str">
            <v>H-H</v>
          </cell>
          <cell r="E14">
            <v>55690.554713055986</v>
          </cell>
          <cell r="F14">
            <v>17.489999999999998</v>
          </cell>
          <cell r="G14">
            <v>974027.80193134909</v>
          </cell>
        </row>
        <row r="15">
          <cell r="B15" t="str">
            <v>01010100060001</v>
          </cell>
          <cell r="C15" t="str">
            <v>OPERADOR EQUIPO PESADO</v>
          </cell>
          <cell r="D15" t="str">
            <v>H-H</v>
          </cell>
          <cell r="E15">
            <v>19624.302040089038</v>
          </cell>
          <cell r="F15">
            <v>32.770000000000003</v>
          </cell>
          <cell r="G15">
            <v>643088.37785371789</v>
          </cell>
        </row>
        <row r="16">
          <cell r="B16" t="str">
            <v>01010100060002</v>
          </cell>
          <cell r="C16" t="str">
            <v>OPERADOR EQUIPO MEDIANO</v>
          </cell>
          <cell r="D16" t="str">
            <v>H-H</v>
          </cell>
          <cell r="E16">
            <v>38046.511961632677</v>
          </cell>
          <cell r="F16">
            <v>29.98</v>
          </cell>
          <cell r="G16">
            <v>1140634.4286097477</v>
          </cell>
        </row>
        <row r="17">
          <cell r="B17" t="str">
            <v>0101030000</v>
          </cell>
          <cell r="C17" t="str">
            <v>TOPOGRAFO</v>
          </cell>
          <cell r="D17" t="str">
            <v>H-H</v>
          </cell>
          <cell r="E17">
            <v>3298.2024000000001</v>
          </cell>
          <cell r="F17">
            <v>28.7</v>
          </cell>
          <cell r="G17">
            <v>94658.408880000003</v>
          </cell>
        </row>
        <row r="20">
          <cell r="G20">
            <v>3523336.6578710079</v>
          </cell>
        </row>
        <row r="22">
          <cell r="B22" t="str">
            <v>MATERIALES</v>
          </cell>
        </row>
        <row r="24">
          <cell r="B24" t="str">
            <v>0201040001</v>
          </cell>
          <cell r="C24" t="str">
            <v>PETROLEO D-2</v>
          </cell>
          <cell r="D24" t="str">
            <v>GAL</v>
          </cell>
          <cell r="E24">
            <v>269907.31674374524</v>
          </cell>
          <cell r="F24">
            <v>16.697740112994353</v>
          </cell>
          <cell r="G24">
            <v>4506842.2295827074</v>
          </cell>
        </row>
        <row r="25">
          <cell r="B25" t="str">
            <v>0213010001</v>
          </cell>
          <cell r="C25" t="str">
            <v>CEMENTO PORTLAND TIPO I (42.5 kg)</v>
          </cell>
          <cell r="D25" t="str">
            <v>BLS</v>
          </cell>
          <cell r="E25">
            <v>153.02000000000001</v>
          </cell>
          <cell r="F25">
            <v>20.33898305084746</v>
          </cell>
          <cell r="G25">
            <v>3112.2711864406788</v>
          </cell>
        </row>
        <row r="26">
          <cell r="B26" t="str">
            <v>01010100068</v>
          </cell>
          <cell r="C26" t="str">
            <v>MADERA TORNILLO</v>
          </cell>
          <cell r="D26" t="str">
            <v>P2</v>
          </cell>
          <cell r="E26">
            <v>26689.032751407245</v>
          </cell>
          <cell r="F26">
            <v>5.8</v>
          </cell>
          <cell r="G26">
            <v>154796.38995816201</v>
          </cell>
        </row>
        <row r="27">
          <cell r="B27" t="str">
            <v>0246920002</v>
          </cell>
          <cell r="C27" t="str">
            <v>GEOTEXTIL 400 GR/CM2</v>
          </cell>
          <cell r="D27" t="str">
            <v>M2</v>
          </cell>
          <cell r="E27">
            <v>62576.386718999878</v>
          </cell>
          <cell r="F27">
            <v>9.0297599999999996</v>
          </cell>
          <cell r="G27">
            <v>565049.7537397563</v>
          </cell>
        </row>
        <row r="28">
          <cell r="B28" t="str">
            <v>0267150008</v>
          </cell>
          <cell r="C28" t="str">
            <v>MATERIALES DE SEGURIDAD PARA LA OBRA</v>
          </cell>
          <cell r="D28" t="str">
            <v>%MT</v>
          </cell>
          <cell r="E28">
            <v>1</v>
          </cell>
          <cell r="F28">
            <v>57927.912011299435</v>
          </cell>
          <cell r="G28">
            <v>57927.912011299435</v>
          </cell>
        </row>
        <row r="29">
          <cell r="B29" t="str">
            <v>02710101091</v>
          </cell>
          <cell r="C29" t="str">
            <v>AFIRMADO DE CANTERA</v>
          </cell>
          <cell r="D29" t="str">
            <v>M3</v>
          </cell>
          <cell r="E29">
            <v>1828.9375000000002</v>
          </cell>
          <cell r="F29">
            <v>29.33</v>
          </cell>
          <cell r="G29">
            <v>53642.736875000002</v>
          </cell>
        </row>
        <row r="30">
          <cell r="B30" t="str">
            <v>01010100053</v>
          </cell>
          <cell r="C30" t="str">
            <v>DERECHO DE USO DE DME</v>
          </cell>
          <cell r="D30" t="str">
            <v>M3</v>
          </cell>
          <cell r="E30">
            <v>258743.55799999999</v>
          </cell>
          <cell r="F30">
            <v>0.5</v>
          </cell>
          <cell r="G30">
            <v>129371.77899999999</v>
          </cell>
        </row>
        <row r="31">
          <cell r="B31" t="str">
            <v>01010100069</v>
          </cell>
          <cell r="C31" t="str">
            <v>ARENA GRUESA</v>
          </cell>
          <cell r="D31" t="str">
            <v>M3</v>
          </cell>
          <cell r="E31">
            <v>0.25</v>
          </cell>
          <cell r="F31">
            <v>36.949152542372886</v>
          </cell>
          <cell r="G31">
            <v>9.2372881355932215</v>
          </cell>
        </row>
        <row r="32">
          <cell r="B32" t="str">
            <v>01010100070</v>
          </cell>
          <cell r="C32" t="str">
            <v>GIGANTOGRAFIA MATERIAL BANNER</v>
          </cell>
          <cell r="D32" t="str">
            <v>M2</v>
          </cell>
          <cell r="E32">
            <v>17.28</v>
          </cell>
          <cell r="F32">
            <v>50</v>
          </cell>
          <cell r="G32">
            <v>864</v>
          </cell>
        </row>
        <row r="33">
          <cell r="B33" t="str">
            <v>01010100789056</v>
          </cell>
          <cell r="C33" t="str">
            <v>MATERIALES DE SEÑALIZACIÓN</v>
          </cell>
          <cell r="D33" t="str">
            <v>MES</v>
          </cell>
          <cell r="E33">
            <v>7.166666666666667</v>
          </cell>
          <cell r="F33">
            <v>8994.3177272660905</v>
          </cell>
          <cell r="G33">
            <v>64459.277045406983</v>
          </cell>
        </row>
        <row r="34">
          <cell r="B34" t="str">
            <v>01010147851</v>
          </cell>
          <cell r="C34" t="str">
            <v>INCIDENCIA x H-H: EQUIPO PROTECCIÓN PERSONAL - A3</v>
          </cell>
          <cell r="D34" t="str">
            <v>GLB</v>
          </cell>
          <cell r="E34">
            <v>1</v>
          </cell>
          <cell r="F34">
            <v>504609.48011299432</v>
          </cell>
          <cell r="G34">
            <v>504609.48011299432</v>
          </cell>
        </row>
        <row r="35">
          <cell r="B35" t="str">
            <v>01010100789058</v>
          </cell>
          <cell r="C35" t="str">
            <v>INCIDENCIA x H-H: EXAMENES MEDICOS Y RECLUTAMIENTO- A3</v>
          </cell>
          <cell r="D35" t="str">
            <v>GLB</v>
          </cell>
          <cell r="E35">
            <v>1</v>
          </cell>
          <cell r="F35">
            <v>64669.64</v>
          </cell>
          <cell r="G35">
            <v>64669.64</v>
          </cell>
        </row>
        <row r="36">
          <cell r="B36" t="str">
            <v>01010100059</v>
          </cell>
          <cell r="C36" t="str">
            <v>INCIDENCIA x H-H: INDUCCIÓN Y CAPACITACIÓN - A3</v>
          </cell>
          <cell r="D36" t="str">
            <v>GLB</v>
          </cell>
          <cell r="E36">
            <v>1</v>
          </cell>
          <cell r="F36">
            <v>10000</v>
          </cell>
          <cell r="G36">
            <v>10000</v>
          </cell>
        </row>
        <row r="37">
          <cell r="B37" t="str">
            <v>01010164641</v>
          </cell>
          <cell r="C37" t="str">
            <v>INCIDENCIA x H-H: EXAMENES MEDICOS Y MATERIALES COVID19 - A3</v>
          </cell>
          <cell r="D37" t="str">
            <v>GLB</v>
          </cell>
          <cell r="E37">
            <v>1</v>
          </cell>
          <cell r="F37">
            <v>34523.176054083306</v>
          </cell>
          <cell r="G37">
            <v>34523.176054083306</v>
          </cell>
        </row>
        <row r="38">
          <cell r="B38" t="str">
            <v>010101000657</v>
          </cell>
          <cell r="C38" t="str">
            <v>ACTUALIZACIÓN DEL PLAN PARA VIGILANCIA, PREVENCIÓN Y CONTROL DE COVID</v>
          </cell>
          <cell r="D38" t="str">
            <v>GLB</v>
          </cell>
          <cell r="E38">
            <v>0</v>
          </cell>
          <cell r="F38">
            <v>2500</v>
          </cell>
          <cell r="G38">
            <v>0</v>
          </cell>
        </row>
        <row r="39">
          <cell r="B39" t="str">
            <v>01010100072</v>
          </cell>
          <cell r="C39" t="str">
            <v>PIEDRA GRANDE DE 8"</v>
          </cell>
          <cell r="D39" t="str">
            <v>M3</v>
          </cell>
          <cell r="E39">
            <v>8.7501538461538466</v>
          </cell>
          <cell r="F39">
            <v>60</v>
          </cell>
          <cell r="G39">
            <v>525.00923076923084</v>
          </cell>
        </row>
        <row r="40">
          <cell r="B40" t="str">
            <v>01010100073</v>
          </cell>
          <cell r="C40" t="str">
            <v>BROCHA</v>
          </cell>
          <cell r="D40" t="str">
            <v>UND</v>
          </cell>
          <cell r="E40">
            <v>13.733333333333333</v>
          </cell>
          <cell r="F40">
            <v>4.0677966101694913</v>
          </cell>
          <cell r="G40">
            <v>55.86440677966101</v>
          </cell>
        </row>
        <row r="41">
          <cell r="B41" t="str">
            <v>01010100074</v>
          </cell>
          <cell r="C41" t="str">
            <v>CLAVOS</v>
          </cell>
          <cell r="D41" t="str">
            <v>KG</v>
          </cell>
          <cell r="E41">
            <v>1591.4685381756522</v>
          </cell>
          <cell r="F41">
            <v>6.6949152542372889</v>
          </cell>
          <cell r="G41">
            <v>10654.746992870892</v>
          </cell>
        </row>
        <row r="42">
          <cell r="B42" t="str">
            <v>01010100075</v>
          </cell>
          <cell r="C42" t="str">
            <v>CAL HIDRATADA DE 10 KG</v>
          </cell>
          <cell r="D42" t="str">
            <v>BOL</v>
          </cell>
          <cell r="E42">
            <v>68.666666666666657</v>
          </cell>
          <cell r="F42">
            <v>6.5677966101694922</v>
          </cell>
          <cell r="G42">
            <v>450.98870056497174</v>
          </cell>
        </row>
        <row r="43">
          <cell r="B43" t="str">
            <v>01010100076</v>
          </cell>
          <cell r="C43" t="str">
            <v>WINCHA 30M</v>
          </cell>
          <cell r="D43" t="str">
            <v>UND</v>
          </cell>
          <cell r="E43">
            <v>6.8666666666666663</v>
          </cell>
          <cell r="F43">
            <v>34.661016949152547</v>
          </cell>
          <cell r="G43">
            <v>238.00564971751413</v>
          </cell>
        </row>
        <row r="44">
          <cell r="B44" t="str">
            <v>01010100077</v>
          </cell>
          <cell r="C44" t="str">
            <v>ESTACA DE MADERA</v>
          </cell>
          <cell r="D44" t="str">
            <v>P2</v>
          </cell>
          <cell r="E44">
            <v>137.33333333333331</v>
          </cell>
          <cell r="F44">
            <v>3.5</v>
          </cell>
          <cell r="G44">
            <v>480.66666666666663</v>
          </cell>
        </row>
        <row r="45">
          <cell r="B45" t="str">
            <v>01010100078</v>
          </cell>
          <cell r="C45" t="str">
            <v>PINTURA LATEX</v>
          </cell>
          <cell r="D45" t="str">
            <v>GAL</v>
          </cell>
          <cell r="E45">
            <v>34.333333333333329</v>
          </cell>
          <cell r="F45">
            <v>23.305084745762713</v>
          </cell>
          <cell r="G45">
            <v>800.14124293785301</v>
          </cell>
        </row>
        <row r="46">
          <cell r="B46" t="str">
            <v>01010100079</v>
          </cell>
          <cell r="C46" t="str">
            <v>ALAMBRE NEGRO RECOCIDO N° 8</v>
          </cell>
          <cell r="D46" t="str">
            <v>KG</v>
          </cell>
          <cell r="E46">
            <v>1522.8018715089854</v>
          </cell>
          <cell r="F46">
            <v>4.6610169491525424</v>
          </cell>
          <cell r="G46">
            <v>7097.8053333045928</v>
          </cell>
        </row>
        <row r="47">
          <cell r="B47" t="str">
            <v>0222140001</v>
          </cell>
          <cell r="C47" t="str">
            <v>DESMOLDADOR PARA ENCOFRADO</v>
          </cell>
          <cell r="D47" t="str">
            <v>GAL</v>
          </cell>
          <cell r="E47">
            <v>380.70046787724635</v>
          </cell>
          <cell r="F47">
            <v>97.610169491525426</v>
          </cell>
          <cell r="G47">
            <v>37160.237195001049</v>
          </cell>
        </row>
        <row r="48">
          <cell r="B48" t="str">
            <v>01010100080</v>
          </cell>
          <cell r="C48" t="str">
            <v>TRIPLAY DE 1.20X2.40 m X 18 mm</v>
          </cell>
          <cell r="D48" t="str">
            <v>UND</v>
          </cell>
          <cell r="E48">
            <v>532.98065502814495</v>
          </cell>
          <cell r="F48">
            <v>90.7</v>
          </cell>
          <cell r="G48">
            <v>48341.345411052745</v>
          </cell>
        </row>
        <row r="49">
          <cell r="B49" t="str">
            <v>01010100081</v>
          </cell>
          <cell r="C49" t="str">
            <v>ARENA PUESTA EN OBRA</v>
          </cell>
          <cell r="D49" t="str">
            <v>M3</v>
          </cell>
          <cell r="E49">
            <v>51.810950000000005</v>
          </cell>
          <cell r="F49">
            <v>36.949152542372886</v>
          </cell>
          <cell r="G49">
            <v>1914.3706949152547</v>
          </cell>
        </row>
        <row r="50">
          <cell r="B50" t="str">
            <v>01010100087</v>
          </cell>
          <cell r="C50" t="str">
            <v>ARENA EN CANTERA</v>
          </cell>
          <cell r="D50" t="str">
            <v>M3</v>
          </cell>
          <cell r="E50">
            <v>0</v>
          </cell>
          <cell r="F50">
            <v>23.898305084745765</v>
          </cell>
          <cell r="G50">
            <v>0</v>
          </cell>
        </row>
        <row r="51">
          <cell r="B51" t="str">
            <v>01010100082</v>
          </cell>
          <cell r="C51" t="str">
            <v>PIEDRA 1/2" PUESTA EN OBRA</v>
          </cell>
          <cell r="D51" t="str">
            <v>M3</v>
          </cell>
          <cell r="E51">
            <v>12.012280000000001</v>
          </cell>
          <cell r="F51">
            <v>80</v>
          </cell>
          <cell r="G51">
            <v>960.9824000000001</v>
          </cell>
        </row>
        <row r="52">
          <cell r="B52" t="str">
            <v>01010100055</v>
          </cell>
          <cell r="C52" t="str">
            <v>CONCRETO PREMEZCLADO F'C=100 KG/CM2</v>
          </cell>
          <cell r="D52" t="str">
            <v>M3</v>
          </cell>
          <cell r="E52">
            <v>245.65022999999999</v>
          </cell>
          <cell r="F52">
            <v>433.5</v>
          </cell>
          <cell r="G52">
            <v>106489.37470499999</v>
          </cell>
        </row>
        <row r="53">
          <cell r="B53" t="str">
            <v>01010100057</v>
          </cell>
          <cell r="C53" t="str">
            <v>CONCRETO PREMEZCLADO F'C=280 KG/CM2</v>
          </cell>
          <cell r="D53" t="str">
            <v>M3</v>
          </cell>
          <cell r="E53">
            <v>1157.0595911538462</v>
          </cell>
          <cell r="F53">
            <v>515.79999999999995</v>
          </cell>
          <cell r="G53">
            <v>596811.3371171538</v>
          </cell>
        </row>
        <row r="54">
          <cell r="B54" t="str">
            <v>02040100020001</v>
          </cell>
          <cell r="C54" t="str">
            <v>ALAMBRE NEGRO N° 16</v>
          </cell>
          <cell r="D54" t="str">
            <v>KG</v>
          </cell>
          <cell r="E54">
            <v>4012.9968907708972</v>
          </cell>
          <cell r="F54">
            <v>4.66</v>
          </cell>
          <cell r="G54">
            <v>18700.565510992383</v>
          </cell>
        </row>
        <row r="55">
          <cell r="B55" t="str">
            <v>02401240874001</v>
          </cell>
          <cell r="C55" t="str">
            <v>ALAMBRE NEGRO GALVANIZADO N°16</v>
          </cell>
          <cell r="D55" t="str">
            <v>KG</v>
          </cell>
          <cell r="E55">
            <v>13.892111999999997</v>
          </cell>
          <cell r="F55">
            <v>9.8305084745762716</v>
          </cell>
          <cell r="G55">
            <v>136.56652474576271</v>
          </cell>
        </row>
        <row r="56">
          <cell r="B56" t="str">
            <v>02040300010022</v>
          </cell>
          <cell r="C56" t="str">
            <v>ACERO CORRUGADO fy = 4200 kg/cm2 GRADO 60</v>
          </cell>
          <cell r="D56" t="str">
            <v>KG</v>
          </cell>
          <cell r="E56">
            <v>84272.934706188855</v>
          </cell>
          <cell r="F56">
            <v>4.4000000000000004</v>
          </cell>
          <cell r="G56">
            <v>370800.91270723101</v>
          </cell>
        </row>
        <row r="57">
          <cell r="B57" t="str">
            <v>01010100088</v>
          </cell>
          <cell r="C57" t="str">
            <v>TUBERÍA GRP DN400 mm SN2500</v>
          </cell>
          <cell r="D57" t="str">
            <v>M</v>
          </cell>
          <cell r="E57">
            <v>0</v>
          </cell>
          <cell r="F57">
            <v>450.8932725333334</v>
          </cell>
          <cell r="G57">
            <v>0</v>
          </cell>
        </row>
        <row r="58">
          <cell r="B58" t="str">
            <v>0101010005433212</v>
          </cell>
          <cell r="C58" t="str">
            <v>TUBERÍA GRP DN600 mm SN2500</v>
          </cell>
          <cell r="D58" t="str">
            <v>M</v>
          </cell>
          <cell r="E58">
            <v>185.999</v>
          </cell>
          <cell r="F58">
            <v>522.0158176000001</v>
          </cell>
          <cell r="G58">
            <v>97094.420057782423</v>
          </cell>
        </row>
        <row r="59">
          <cell r="B59" t="str">
            <v>0146525501</v>
          </cell>
          <cell r="C59" t="str">
            <v>TUBERIA PVC SDR 26; DIAMETRO 10"</v>
          </cell>
          <cell r="D59" t="str">
            <v>M</v>
          </cell>
          <cell r="E59">
            <v>0</v>
          </cell>
          <cell r="F59">
            <v>160</v>
          </cell>
          <cell r="G59">
            <v>0</v>
          </cell>
        </row>
        <row r="60">
          <cell r="B60" t="str">
            <v>0793645456601</v>
          </cell>
          <cell r="C60" t="str">
            <v>COMPUERTA METALICA PLANA DESLIZANTE DE 1.0x1.0 m CON VASTAGO Y VOLANTE</v>
          </cell>
          <cell r="D60" t="str">
            <v>UND</v>
          </cell>
          <cell r="E60">
            <v>2</v>
          </cell>
          <cell r="F60">
            <v>5594.25</v>
          </cell>
          <cell r="G60">
            <v>11188.5</v>
          </cell>
        </row>
        <row r="61">
          <cell r="B61" t="str">
            <v>01010100092</v>
          </cell>
          <cell r="C61" t="str">
            <v>COMPUERTA METALICA PLANA DESLIZANTE DE 1.0x1.2 m CON VASTAGO Y VOLANTE</v>
          </cell>
          <cell r="D61" t="str">
            <v>UND</v>
          </cell>
          <cell r="E61">
            <v>0</v>
          </cell>
          <cell r="F61">
            <v>5828.7449999999999</v>
          </cell>
          <cell r="G61">
            <v>0</v>
          </cell>
        </row>
        <row r="62">
          <cell r="B62" t="str">
            <v>01010100093</v>
          </cell>
          <cell r="C62" t="str">
            <v>COMPUERTA METALICA PLANA DESLIZANTE DE 1.5x1.0 m CON VASTAGO Y VOLANTE</v>
          </cell>
          <cell r="D62" t="str">
            <v>UND</v>
          </cell>
          <cell r="E62">
            <v>3</v>
          </cell>
          <cell r="F62">
            <v>6063.24</v>
          </cell>
          <cell r="G62">
            <v>18189.72</v>
          </cell>
        </row>
        <row r="63">
          <cell r="B63" t="str">
            <v>010798797801</v>
          </cell>
          <cell r="C63" t="str">
            <v>COMPUERTA METALICA PLANA DESLIZANTE DE 2.0x1.0 m CON VASTAGO Y VOLANTE</v>
          </cell>
          <cell r="D63" t="str">
            <v>UND</v>
          </cell>
          <cell r="E63">
            <v>0</v>
          </cell>
          <cell r="F63">
            <v>6454.06</v>
          </cell>
          <cell r="G63">
            <v>0</v>
          </cell>
        </row>
        <row r="64">
          <cell r="B64" t="str">
            <v>07985552301</v>
          </cell>
          <cell r="C64" t="str">
            <v>COMPUERTA METALICA PLANA DESLIZANTE DE 2.3x1.0 m CON VASTAGO Y VOLANTE</v>
          </cell>
          <cell r="D64" t="str">
            <v>UND</v>
          </cell>
          <cell r="E64">
            <v>0</v>
          </cell>
          <cell r="F64">
            <v>6688.55</v>
          </cell>
          <cell r="G64">
            <v>0</v>
          </cell>
        </row>
        <row r="65">
          <cell r="B65" t="str">
            <v>01010100062</v>
          </cell>
          <cell r="C65" t="str">
            <v>TUBERIA HDPE Ø=36"</v>
          </cell>
          <cell r="D65" t="str">
            <v>M</v>
          </cell>
          <cell r="E65">
            <v>5.25</v>
          </cell>
          <cell r="F65">
            <v>416.99858688000006</v>
          </cell>
          <cell r="G65">
            <v>2189.2425811200005</v>
          </cell>
        </row>
        <row r="66">
          <cell r="B66" t="str">
            <v>021501000100102</v>
          </cell>
          <cell r="C66" t="str">
            <v>TUBERIA HDPE Ø=18"</v>
          </cell>
          <cell r="D66" t="str">
            <v>M</v>
          </cell>
          <cell r="E66">
            <v>5.25</v>
          </cell>
          <cell r="F66">
            <v>208.49929344000003</v>
          </cell>
          <cell r="G66">
            <v>1094.6212905600003</v>
          </cell>
        </row>
        <row r="67">
          <cell r="B67" t="str">
            <v>0246842301</v>
          </cell>
          <cell r="C67" t="str">
            <v>TUBERIA HDPE Ø=14", 355 mm</v>
          </cell>
          <cell r="D67" t="str">
            <v>M</v>
          </cell>
          <cell r="E67">
            <v>0</v>
          </cell>
          <cell r="F67">
            <v>162.16611712000002</v>
          </cell>
          <cell r="G67">
            <v>0</v>
          </cell>
        </row>
        <row r="68">
          <cell r="B68" t="str">
            <v>0101010005433512</v>
          </cell>
          <cell r="C68" t="str">
            <v>COMPUERTAS GUILLOTINA DE 1.0X1.0X5.2M CON VASTAGO Y VOLANTE</v>
          </cell>
          <cell r="D68" t="str">
            <v>UND</v>
          </cell>
          <cell r="E68">
            <v>0</v>
          </cell>
          <cell r="F68">
            <v>8830.5280103040004</v>
          </cell>
          <cell r="G68">
            <v>0</v>
          </cell>
        </row>
        <row r="69">
          <cell r="B69" t="str">
            <v>02070300010801</v>
          </cell>
          <cell r="C69" t="str">
            <v>HORMIGON</v>
          </cell>
          <cell r="D69" t="str">
            <v>M3</v>
          </cell>
          <cell r="E69">
            <v>0</v>
          </cell>
          <cell r="F69">
            <v>40</v>
          </cell>
          <cell r="G69">
            <v>0</v>
          </cell>
        </row>
        <row r="70">
          <cell r="B70" t="str">
            <v>0204367001</v>
          </cell>
          <cell r="C70" t="str">
            <v>GAVION TIPO CAJA</v>
          </cell>
          <cell r="D70" t="str">
            <v>UND</v>
          </cell>
          <cell r="E70">
            <v>0</v>
          </cell>
          <cell r="F70">
            <v>0</v>
          </cell>
          <cell r="G70">
            <v>0</v>
          </cell>
        </row>
        <row r="71">
          <cell r="B71" t="str">
            <v>0210020901</v>
          </cell>
          <cell r="C71" t="str">
            <v>GEOTEXTIL NO TEJIDO CLASE 2</v>
          </cell>
          <cell r="D71" t="str">
            <v>M2</v>
          </cell>
          <cell r="E71">
            <v>0</v>
          </cell>
          <cell r="F71">
            <v>6.1</v>
          </cell>
          <cell r="G71">
            <v>0</v>
          </cell>
        </row>
        <row r="72">
          <cell r="B72" t="str">
            <v>02130309103</v>
          </cell>
          <cell r="C72" t="str">
            <v>SELECCIÓN Y ACOPIO DE PIEDRAS</v>
          </cell>
          <cell r="D72" t="str">
            <v>M2</v>
          </cell>
          <cell r="E72">
            <v>165.34000000000003</v>
          </cell>
          <cell r="F72">
            <v>15</v>
          </cell>
          <cell r="G72">
            <v>2480.1000000000004</v>
          </cell>
        </row>
        <row r="73">
          <cell r="B73" t="str">
            <v>010101010692</v>
          </cell>
          <cell r="C73" t="str">
            <v>MANTA ASFALTICA</v>
          </cell>
          <cell r="D73" t="str">
            <v>M2</v>
          </cell>
          <cell r="E73">
            <v>0</v>
          </cell>
          <cell r="F73">
            <v>26.25</v>
          </cell>
          <cell r="G73">
            <v>0</v>
          </cell>
        </row>
        <row r="74">
          <cell r="B74" t="str">
            <v>0207010008</v>
          </cell>
          <cell r="C74" t="str">
            <v>GRAVILLA PUESTA EN OBRA</v>
          </cell>
          <cell r="D74" t="str">
            <v>M3</v>
          </cell>
          <cell r="E74">
            <v>0.97880391010997914</v>
          </cell>
          <cell r="F74">
            <v>60</v>
          </cell>
          <cell r="G74">
            <v>58.728234606598747</v>
          </cell>
        </row>
        <row r="75">
          <cell r="B75" t="str">
            <v>0228030242</v>
          </cell>
          <cell r="C75" t="str">
            <v>MORTERO</v>
          </cell>
          <cell r="D75" t="str">
            <v>M2</v>
          </cell>
          <cell r="E75">
            <v>61.861999999999995</v>
          </cell>
          <cell r="F75">
            <v>9.59</v>
          </cell>
          <cell r="G75">
            <v>593.25657999999999</v>
          </cell>
        </row>
        <row r="76">
          <cell r="B76" t="str">
            <v>02010500030003</v>
          </cell>
          <cell r="C76" t="str">
            <v>DRISA NYLON 1/4" 50m</v>
          </cell>
          <cell r="D76" t="str">
            <v>UND</v>
          </cell>
          <cell r="E76">
            <v>0.999</v>
          </cell>
          <cell r="F76">
            <v>75.847457627118644</v>
          </cell>
          <cell r="G76">
            <v>75.771610169491524</v>
          </cell>
        </row>
        <row r="77">
          <cell r="B77" t="str">
            <v>02041200010002</v>
          </cell>
          <cell r="C77" t="str">
            <v>CLAVOS PARA MADERA CON CABEZA 1 1/2"</v>
          </cell>
          <cell r="D77" t="str">
            <v>KG</v>
          </cell>
          <cell r="E77">
            <v>2.9200000000000004</v>
          </cell>
          <cell r="F77">
            <v>6.69</v>
          </cell>
          <cell r="G77">
            <v>19.534800000000004</v>
          </cell>
        </row>
        <row r="78">
          <cell r="B78" t="str">
            <v>0231000010006</v>
          </cell>
          <cell r="C78" t="str">
            <v>LISTON DE EUCALIPTO D=2"X4M</v>
          </cell>
          <cell r="D78" t="str">
            <v>UND</v>
          </cell>
          <cell r="E78">
            <v>4.5</v>
          </cell>
          <cell r="F78">
            <v>18.5</v>
          </cell>
          <cell r="G78">
            <v>83.25</v>
          </cell>
        </row>
        <row r="79">
          <cell r="B79" t="str">
            <v>0204300002</v>
          </cell>
          <cell r="C79" t="str">
            <v>GAVION TIPO CAJA PARA SOPORTE DE BANCA</v>
          </cell>
          <cell r="D79" t="str">
            <v>UND</v>
          </cell>
          <cell r="E79">
            <v>0</v>
          </cell>
          <cell r="F79">
            <v>150</v>
          </cell>
          <cell r="G79">
            <v>0</v>
          </cell>
        </row>
        <row r="80">
          <cell r="B80" t="str">
            <v>02311900010003</v>
          </cell>
          <cell r="C80" t="str">
            <v>MADERA DE HUAYRURO EN LISTONES</v>
          </cell>
          <cell r="D80" t="str">
            <v>UND</v>
          </cell>
          <cell r="E80">
            <v>0</v>
          </cell>
          <cell r="F80">
            <v>12</v>
          </cell>
          <cell r="G80">
            <v>0</v>
          </cell>
        </row>
        <row r="81">
          <cell r="B81" t="str">
            <v>0271050139</v>
          </cell>
          <cell r="C81" t="str">
            <v>SUMINISTRO E INSTALACION DE PLATINA DE ACERO INOXIDABLE 1MX0.05MX2MM Y PERNOS DE FIJACION</v>
          </cell>
          <cell r="D81" t="str">
            <v>UND</v>
          </cell>
          <cell r="E81">
            <v>0</v>
          </cell>
          <cell r="F81">
            <v>75</v>
          </cell>
          <cell r="G81">
            <v>0</v>
          </cell>
        </row>
        <row r="82">
          <cell r="B82" t="str">
            <v>02310000010005</v>
          </cell>
          <cell r="C82" t="str">
            <v>POSTE DE EUCALIPTO D=6"X4M</v>
          </cell>
          <cell r="D82" t="str">
            <v>UND</v>
          </cell>
          <cell r="E82">
            <v>2</v>
          </cell>
          <cell r="F82">
            <v>18.5</v>
          </cell>
          <cell r="G82">
            <v>37</v>
          </cell>
        </row>
        <row r="83">
          <cell r="B83" t="str">
            <v>0230320005</v>
          </cell>
          <cell r="C83" t="str">
            <v>ABRAZADERA METALICA DE 1"</v>
          </cell>
          <cell r="D83" t="str">
            <v>UND</v>
          </cell>
          <cell r="E83">
            <v>4</v>
          </cell>
          <cell r="F83">
            <v>5</v>
          </cell>
          <cell r="G83">
            <v>20</v>
          </cell>
        </row>
        <row r="84">
          <cell r="B84" t="str">
            <v>0230470015</v>
          </cell>
          <cell r="C84" t="str">
            <v>PINTURA ANTICORROSIVA</v>
          </cell>
          <cell r="D84" t="str">
            <v>GAL</v>
          </cell>
          <cell r="E84">
            <v>2.8000000000000001E-2</v>
          </cell>
          <cell r="F84">
            <v>53.389830508474581</v>
          </cell>
          <cell r="G84">
            <v>1.4949152542372883</v>
          </cell>
        </row>
        <row r="85">
          <cell r="B85" t="str">
            <v>0230670013</v>
          </cell>
          <cell r="C85" t="str">
            <v>DISOLVENTE XILOL</v>
          </cell>
          <cell r="D85" t="str">
            <v>GAL</v>
          </cell>
          <cell r="E85">
            <v>4.8000000000000001E-2</v>
          </cell>
          <cell r="F85">
            <v>36.86</v>
          </cell>
          <cell r="G85">
            <v>1.76928</v>
          </cell>
        </row>
        <row r="86">
          <cell r="B86" t="str">
            <v>0230920002</v>
          </cell>
          <cell r="C86" t="str">
            <v>SOLDADURA AWS E6011</v>
          </cell>
          <cell r="D86" t="str">
            <v>KG</v>
          </cell>
          <cell r="E86">
            <v>0.1</v>
          </cell>
          <cell r="F86">
            <v>13.983050847457628</v>
          </cell>
          <cell r="G86">
            <v>1.398305084745763</v>
          </cell>
        </row>
        <row r="87">
          <cell r="B87" t="str">
            <v>0267110010</v>
          </cell>
          <cell r="C87" t="str">
            <v>LAMINA REFLECTIVA ALTA INTENSIDAD</v>
          </cell>
          <cell r="D87" t="str">
            <v>UND</v>
          </cell>
          <cell r="E87">
            <v>0.2</v>
          </cell>
          <cell r="F87">
            <v>50</v>
          </cell>
          <cell r="G87">
            <v>10</v>
          </cell>
        </row>
        <row r="88">
          <cell r="B88" t="str">
            <v>0253030027</v>
          </cell>
          <cell r="C88" t="str">
            <v>PLATINA DE ACERO INOXIDABLE E= 1/8"</v>
          </cell>
          <cell r="D88" t="str">
            <v>UND</v>
          </cell>
          <cell r="E88">
            <v>2</v>
          </cell>
          <cell r="F88">
            <v>75</v>
          </cell>
          <cell r="G88">
            <v>150</v>
          </cell>
        </row>
        <row r="89">
          <cell r="B89" t="str">
            <v>02070500010002</v>
          </cell>
          <cell r="C89" t="str">
            <v>TIERRA DE CHACRA</v>
          </cell>
          <cell r="D89" t="str">
            <v>M3</v>
          </cell>
          <cell r="E89">
            <v>0</v>
          </cell>
          <cell r="F89">
            <v>50</v>
          </cell>
          <cell r="G89">
            <v>0</v>
          </cell>
        </row>
        <row r="90">
          <cell r="B90" t="str">
            <v>02310000012</v>
          </cell>
          <cell r="C90" t="str">
            <v>MADERA 1 1/2" X 1 1/2"</v>
          </cell>
          <cell r="D90" t="str">
            <v>P2</v>
          </cell>
          <cell r="E90">
            <v>0</v>
          </cell>
          <cell r="F90">
            <v>4.5</v>
          </cell>
          <cell r="G90">
            <v>0</v>
          </cell>
        </row>
        <row r="91">
          <cell r="B91" t="str">
            <v>02671100012</v>
          </cell>
          <cell r="C91" t="str">
            <v>CINTA DE SEÑALIZACION</v>
          </cell>
          <cell r="D91" t="str">
            <v>UND</v>
          </cell>
          <cell r="E91">
            <v>0</v>
          </cell>
          <cell r="F91">
            <v>32</v>
          </cell>
          <cell r="G91">
            <v>0</v>
          </cell>
        </row>
        <row r="92">
          <cell r="B92" t="str">
            <v>0230100010014</v>
          </cell>
          <cell r="C92" t="str">
            <v>YESO EN BOLSAS DE 18 KG</v>
          </cell>
          <cell r="D92" t="str">
            <v>BOL</v>
          </cell>
          <cell r="E92">
            <v>0</v>
          </cell>
          <cell r="F92">
            <v>17</v>
          </cell>
          <cell r="G92">
            <v>0</v>
          </cell>
        </row>
        <row r="93">
          <cell r="B93" t="str">
            <v>01005847471201</v>
          </cell>
          <cell r="C93" t="str">
            <v>PROSOPIS PALLIDA KUNTH ALGARROBO (1.00 a 1.50m)</v>
          </cell>
          <cell r="D93" t="str">
            <v>UND</v>
          </cell>
          <cell r="E93">
            <v>0</v>
          </cell>
          <cell r="F93">
            <v>125</v>
          </cell>
          <cell r="G93">
            <v>0</v>
          </cell>
        </row>
        <row r="94">
          <cell r="B94" t="str">
            <v>01005847471202</v>
          </cell>
          <cell r="C94" t="str">
            <v>SCHINUS MOLLE MOLLE SERRANO (1.00 a 1.50m)</v>
          </cell>
          <cell r="D94" t="str">
            <v>UND</v>
          </cell>
          <cell r="E94">
            <v>0</v>
          </cell>
          <cell r="F94">
            <v>165</v>
          </cell>
          <cell r="G94">
            <v>0</v>
          </cell>
        </row>
        <row r="95">
          <cell r="B95" t="str">
            <v>01005847471203</v>
          </cell>
          <cell r="C95" t="str">
            <v>ACACIA MACRACANTHA FAIQUE (1.00 a 1.50m)</v>
          </cell>
          <cell r="D95" t="str">
            <v>UND</v>
          </cell>
          <cell r="E95">
            <v>0</v>
          </cell>
          <cell r="F95">
            <v>140</v>
          </cell>
          <cell r="G95">
            <v>0</v>
          </cell>
        </row>
        <row r="96">
          <cell r="B96" t="str">
            <v>01005847471204</v>
          </cell>
          <cell r="C96" t="str">
            <v>PARKINSONIA ACULEATA AZOTE DE CRISTO (1.00 a 1.50 m)</v>
          </cell>
          <cell r="D96" t="str">
            <v>UND</v>
          </cell>
          <cell r="E96">
            <v>0</v>
          </cell>
          <cell r="F96">
            <v>180</v>
          </cell>
          <cell r="G96">
            <v>0</v>
          </cell>
        </row>
        <row r="97">
          <cell r="B97" t="str">
            <v>01005847471205</v>
          </cell>
          <cell r="C97" t="str">
            <v>TESSARIA INTEGRIFOLIA RUIZ &amp; PAV PAJARRO BOBO (1.00 a 1.50m)</v>
          </cell>
          <cell r="D97" t="str">
            <v>UND</v>
          </cell>
          <cell r="E97">
            <v>0</v>
          </cell>
          <cell r="F97">
            <v>50</v>
          </cell>
          <cell r="G97">
            <v>0</v>
          </cell>
        </row>
        <row r="98">
          <cell r="B98" t="str">
            <v>01005847471206</v>
          </cell>
          <cell r="C98" t="str">
            <v>SENNA MULTIGLANDULOSA MUTUY (0.60 a 0.80m)</v>
          </cell>
          <cell r="D98" t="str">
            <v>UND</v>
          </cell>
          <cell r="E98">
            <v>0</v>
          </cell>
          <cell r="F98">
            <v>30</v>
          </cell>
          <cell r="G98">
            <v>0</v>
          </cell>
        </row>
        <row r="99">
          <cell r="B99" t="str">
            <v>01005847471207</v>
          </cell>
          <cell r="C99" t="str">
            <v>ENCELIA CANESCEN GIRASOL SILVESTRE (0.20m a 0.30m)</v>
          </cell>
          <cell r="D99" t="str">
            <v>UND</v>
          </cell>
          <cell r="E99">
            <v>0</v>
          </cell>
          <cell r="F99">
            <v>38</v>
          </cell>
          <cell r="G99">
            <v>0</v>
          </cell>
        </row>
        <row r="100">
          <cell r="B100" t="str">
            <v>01005847471208</v>
          </cell>
          <cell r="C100" t="str">
            <v>WEDELIA TRIBOLATA WEDELIA (0.15m)</v>
          </cell>
          <cell r="D100" t="str">
            <v>UND</v>
          </cell>
          <cell r="E100">
            <v>0</v>
          </cell>
          <cell r="F100">
            <v>2</v>
          </cell>
          <cell r="G100">
            <v>0</v>
          </cell>
        </row>
        <row r="101">
          <cell r="B101" t="str">
            <v>01005847471211</v>
          </cell>
          <cell r="C101" t="str">
            <v>COMPOST SACO 35kg</v>
          </cell>
          <cell r="D101" t="str">
            <v>UND</v>
          </cell>
          <cell r="E101">
            <v>0</v>
          </cell>
          <cell r="F101">
            <v>8</v>
          </cell>
          <cell r="G101">
            <v>0</v>
          </cell>
        </row>
        <row r="102">
          <cell r="B102" t="str">
            <v>01005847471212</v>
          </cell>
          <cell r="C102" t="str">
            <v>AZUFRE SACO 25kg</v>
          </cell>
          <cell r="D102" t="str">
            <v>UND</v>
          </cell>
          <cell r="E102">
            <v>0</v>
          </cell>
          <cell r="F102">
            <v>94</v>
          </cell>
          <cell r="G102">
            <v>0</v>
          </cell>
        </row>
        <row r="103">
          <cell r="B103" t="str">
            <v>01005847471213</v>
          </cell>
          <cell r="C103" t="str">
            <v>YESO SACO 40kg</v>
          </cell>
          <cell r="D103" t="str">
            <v>UND</v>
          </cell>
          <cell r="E103">
            <v>0</v>
          </cell>
          <cell r="F103">
            <v>70</v>
          </cell>
          <cell r="G103">
            <v>0</v>
          </cell>
        </row>
        <row r="104">
          <cell r="B104" t="str">
            <v>01005847471214</v>
          </cell>
          <cell r="C104" t="str">
            <v>NPK 10:30:10 SACO DE 50kg</v>
          </cell>
          <cell r="D104" t="str">
            <v>UND</v>
          </cell>
          <cell r="E104">
            <v>0</v>
          </cell>
          <cell r="F104">
            <v>216</v>
          </cell>
          <cell r="G104">
            <v>0</v>
          </cell>
        </row>
        <row r="105">
          <cell r="B105" t="str">
            <v>01005847471215</v>
          </cell>
          <cell r="C105" t="str">
            <v>NPK 20:20:20 SACO DE 50kg</v>
          </cell>
          <cell r="D105" t="str">
            <v>UND</v>
          </cell>
          <cell r="E105">
            <v>0</v>
          </cell>
          <cell r="F105">
            <v>232</v>
          </cell>
          <cell r="G105">
            <v>0</v>
          </cell>
        </row>
        <row r="106">
          <cell r="B106" t="str">
            <v>01005847471216</v>
          </cell>
          <cell r="C106" t="str">
            <v>TUTORES EUCALIPTO 2.5m</v>
          </cell>
          <cell r="D106" t="str">
            <v>UND</v>
          </cell>
          <cell r="E106">
            <v>0</v>
          </cell>
          <cell r="F106">
            <v>8.4</v>
          </cell>
          <cell r="G106">
            <v>0</v>
          </cell>
        </row>
        <row r="107">
          <cell r="B107" t="str">
            <v>01005847471217</v>
          </cell>
          <cell r="C107" t="str">
            <v>SOGA DE YUTE 5/64 DE 58m</v>
          </cell>
          <cell r="D107" t="str">
            <v>UND</v>
          </cell>
          <cell r="E107">
            <v>0</v>
          </cell>
          <cell r="F107">
            <v>5.9</v>
          </cell>
          <cell r="G107">
            <v>0</v>
          </cell>
        </row>
        <row r="108">
          <cell r="B108" t="str">
            <v>01005847471218</v>
          </cell>
          <cell r="C108" t="str">
            <v>PITON CONTRA INCENDIO PARA ADAPTACION DE MANGUERA DE CISTERNA</v>
          </cell>
          <cell r="D108" t="str">
            <v>UND</v>
          </cell>
          <cell r="E108">
            <v>0</v>
          </cell>
          <cell r="F108">
            <v>2800</v>
          </cell>
          <cell r="G108">
            <v>0</v>
          </cell>
        </row>
        <row r="109">
          <cell r="B109" t="str">
            <v>0100456464511</v>
          </cell>
          <cell r="C109" t="str">
            <v>MALLA ELECTROSOLDADA 150X150 MM DN 6</v>
          </cell>
          <cell r="D109" t="str">
            <v>M2</v>
          </cell>
          <cell r="E109">
            <v>1111.3689599999998</v>
          </cell>
          <cell r="F109">
            <v>10.5</v>
          </cell>
          <cell r="G109">
            <v>11669.374079999998</v>
          </cell>
        </row>
        <row r="110">
          <cell r="B110" t="str">
            <v>089654653311</v>
          </cell>
          <cell r="C110" t="str">
            <v>MATERIALES VARIOS TOPOGRAFÍA</v>
          </cell>
          <cell r="D110" t="str">
            <v>M2</v>
          </cell>
          <cell r="E110">
            <v>137.65</v>
          </cell>
          <cell r="F110">
            <v>0.5</v>
          </cell>
          <cell r="G110">
            <v>68.825000000000003</v>
          </cell>
        </row>
        <row r="111">
          <cell r="B111" t="str">
            <v>042901000229121</v>
          </cell>
          <cell r="C111" t="str">
            <v>MATERIALES PARA EMPALME DE CABEZALES Y CANALES EXISTENTES</v>
          </cell>
          <cell r="D111" t="str">
            <v>GLB</v>
          </cell>
          <cell r="E111">
            <v>0</v>
          </cell>
          <cell r="F111">
            <v>1117.0999999999999</v>
          </cell>
          <cell r="G111">
            <v>0</v>
          </cell>
        </row>
        <row r="112">
          <cell r="B112" t="str">
            <v>04290100022912</v>
          </cell>
          <cell r="C112" t="str">
            <v>BARRENO 5' X 1/8"</v>
          </cell>
          <cell r="D112" t="str">
            <v>UND</v>
          </cell>
          <cell r="E112">
            <v>81.831291666666672</v>
          </cell>
          <cell r="F112">
            <v>65.83</v>
          </cell>
          <cell r="G112">
            <v>5386.9539304166665</v>
          </cell>
        </row>
        <row r="113">
          <cell r="B113" t="str">
            <v>071676322251</v>
          </cell>
          <cell r="C113" t="str">
            <v>TUBERIA ALCANTARILLA METALICA CORRUGADA DE 36"X 2MM/ PERNOS + TUERCAS</v>
          </cell>
          <cell r="D113" t="str">
            <v>M</v>
          </cell>
          <cell r="E113">
            <v>0</v>
          </cell>
          <cell r="F113">
            <v>461.08266666666668</v>
          </cell>
          <cell r="G113">
            <v>0</v>
          </cell>
        </row>
        <row r="114">
          <cell r="B114" t="str">
            <v>07897454501</v>
          </cell>
          <cell r="C114" t="str">
            <v>TUBERIA HDPE D=355 MM, 14" PULG</v>
          </cell>
          <cell r="D114" t="str">
            <v>M</v>
          </cell>
          <cell r="E114">
            <v>137.94900000000001</v>
          </cell>
          <cell r="F114">
            <v>162.16611712000002</v>
          </cell>
          <cell r="G114">
            <v>22370.653690586885</v>
          </cell>
        </row>
        <row r="115">
          <cell r="B115" t="str">
            <v>078974545011</v>
          </cell>
          <cell r="C115" t="str">
            <v>TUBERIA HDPE D=600 MM</v>
          </cell>
          <cell r="D115" t="str">
            <v>M</v>
          </cell>
          <cell r="E115">
            <v>0</v>
          </cell>
          <cell r="F115">
            <v>273.62112000000002</v>
          </cell>
          <cell r="G115">
            <v>0</v>
          </cell>
        </row>
        <row r="116">
          <cell r="B116" t="str">
            <v>07848765301</v>
          </cell>
          <cell r="C116" t="str">
            <v>LUBRICANTE PARA UNION DE TUBERIA HDPE</v>
          </cell>
          <cell r="D116" t="str">
            <v>KG</v>
          </cell>
          <cell r="E116">
            <v>2.3824199999999998</v>
          </cell>
          <cell r="F116">
            <v>90</v>
          </cell>
          <cell r="G116">
            <v>214.41779999999997</v>
          </cell>
        </row>
        <row r="117">
          <cell r="B117" t="str">
            <v>079874654301</v>
          </cell>
          <cell r="C117" t="str">
            <v>CODO PARA SIFON</v>
          </cell>
          <cell r="D117" t="str">
            <v>UND</v>
          </cell>
          <cell r="E117">
            <v>8</v>
          </cell>
          <cell r="F117">
            <v>1657.3440000000001</v>
          </cell>
          <cell r="G117">
            <v>13258.752</v>
          </cell>
        </row>
        <row r="119">
          <cell r="G119">
            <v>7537754.5874992702</v>
          </cell>
        </row>
        <row r="121">
          <cell r="B121" t="str">
            <v>EQUIPOS</v>
          </cell>
        </row>
        <row r="123">
          <cell r="B123" t="str">
            <v>0301010006</v>
          </cell>
          <cell r="C123" t="str">
            <v>HERRAMIENTAS MANUALES</v>
          </cell>
          <cell r="D123" t="str">
            <v>%MO</v>
          </cell>
          <cell r="E123">
            <v>1</v>
          </cell>
          <cell r="F123">
            <v>70983.01017324526</v>
          </cell>
          <cell r="G123">
            <v>70983.01017324526</v>
          </cell>
        </row>
        <row r="124">
          <cell r="B124" t="str">
            <v>03375400185</v>
          </cell>
          <cell r="C124" t="str">
            <v>RODILLO LISO VIBRATORIO AUTOPROPULSADO 12  ton</v>
          </cell>
          <cell r="D124" t="str">
            <v>H-M</v>
          </cell>
          <cell r="E124">
            <v>1905.3550598936306</v>
          </cell>
          <cell r="F124">
            <v>98.404799999999994</v>
          </cell>
          <cell r="G124">
            <v>187496.08359782072</v>
          </cell>
        </row>
        <row r="125">
          <cell r="B125" t="str">
            <v>03011600010004</v>
          </cell>
          <cell r="C125" t="str">
            <v>CARGADOR SOBRE LLANTAS DE 160-195 HP 3.5 yd3</v>
          </cell>
          <cell r="D125" t="str">
            <v>H-M</v>
          </cell>
          <cell r="E125">
            <v>1100.2816598399997</v>
          </cell>
          <cell r="F125">
            <v>158.68271999999999</v>
          </cell>
          <cell r="G125">
            <v>174595.68654952591</v>
          </cell>
        </row>
        <row r="126">
          <cell r="B126" t="str">
            <v>03011600010005</v>
          </cell>
          <cell r="C126" t="str">
            <v>CARGADOR SOBRE LLANTAS DE 200-250 Hp 4.0-4.1 yd3</v>
          </cell>
          <cell r="D126" t="str">
            <v>H-M</v>
          </cell>
          <cell r="E126">
            <v>929.50489159999972</v>
          </cell>
          <cell r="F126">
            <v>217.6713</v>
          </cell>
          <cell r="G126">
            <v>202326.53811093103</v>
          </cell>
        </row>
        <row r="127">
          <cell r="B127" t="str">
            <v>030117000100011</v>
          </cell>
          <cell r="C127" t="str">
            <v>EXCAVADORA SOBRE ORUGAS 200 - 260 HP</v>
          </cell>
          <cell r="D127" t="str">
            <v>H-M</v>
          </cell>
          <cell r="E127">
            <v>10815.947255849484</v>
          </cell>
          <cell r="F127">
            <v>289.23839999999996</v>
          </cell>
          <cell r="G127">
            <v>3128387.2787662949</v>
          </cell>
        </row>
        <row r="128">
          <cell r="B128" t="str">
            <v>03011700020009</v>
          </cell>
          <cell r="C128" t="str">
            <v>RETROEXCAVADORA SOBRE LLANTAS 58 HP 1 y3</v>
          </cell>
          <cell r="D128" t="str">
            <v>H-M</v>
          </cell>
          <cell r="E128">
            <v>770.94712499999991</v>
          </cell>
          <cell r="F128">
            <v>86.851200000000006</v>
          </cell>
          <cell r="G128">
            <v>66957.682942799991</v>
          </cell>
        </row>
        <row r="129">
          <cell r="B129" t="str">
            <v>03011800020003</v>
          </cell>
          <cell r="C129" t="str">
            <v>TRACTOR DE ORUGAS 180 - 210 HP</v>
          </cell>
          <cell r="D129" t="str">
            <v>H-M</v>
          </cell>
          <cell r="E129">
            <v>3113.4779449333332</v>
          </cell>
          <cell r="F129">
            <v>262.54560000000004</v>
          </cell>
          <cell r="G129">
            <v>817429.93513928901</v>
          </cell>
        </row>
        <row r="130">
          <cell r="B130" t="str">
            <v>03011800020002</v>
          </cell>
          <cell r="C130" t="str">
            <v>TRACTOR DE ORUGAS DE 300-355 HP</v>
          </cell>
          <cell r="D130" t="str">
            <v>H-M</v>
          </cell>
          <cell r="E130">
            <v>0</v>
          </cell>
          <cell r="F130">
            <v>370.25099999999998</v>
          </cell>
          <cell r="G130">
            <v>0</v>
          </cell>
        </row>
        <row r="131">
          <cell r="B131" t="str">
            <v>0301200002</v>
          </cell>
          <cell r="C131" t="str">
            <v>MOTONIVELADORA 125Hp</v>
          </cell>
          <cell r="D131" t="str">
            <v>H-M</v>
          </cell>
          <cell r="E131">
            <v>0</v>
          </cell>
          <cell r="F131">
            <v>215.53440000000001</v>
          </cell>
          <cell r="G131">
            <v>0</v>
          </cell>
        </row>
        <row r="132">
          <cell r="B132" t="str">
            <v>0301210004</v>
          </cell>
          <cell r="C132" t="str">
            <v>MANIPULADOR TELESCOPICO_120HP - 160HP</v>
          </cell>
          <cell r="D132" t="str">
            <v>H-M</v>
          </cell>
          <cell r="E132">
            <v>0</v>
          </cell>
          <cell r="F132">
            <v>107.09087674529626</v>
          </cell>
          <cell r="G132">
            <v>0</v>
          </cell>
        </row>
        <row r="133">
          <cell r="B133" t="str">
            <v>03375400190</v>
          </cell>
          <cell r="C133" t="str">
            <v>CAMION VOLQUETE DE 15 m3</v>
          </cell>
          <cell r="D133" t="str">
            <v>H-M</v>
          </cell>
          <cell r="E133">
            <v>34703.76202054145</v>
          </cell>
          <cell r="F133">
            <v>164.09393386064031</v>
          </cell>
          <cell r="G133">
            <v>5694676.8297141297</v>
          </cell>
        </row>
        <row r="134">
          <cell r="B134" t="str">
            <v>030122000500031</v>
          </cell>
          <cell r="C134" t="str">
            <v>CAMION CISTERNA 5000 gl (AGUA)_400Hp</v>
          </cell>
          <cell r="D134" t="str">
            <v>H-M</v>
          </cell>
          <cell r="E134">
            <v>2571.8028160912281</v>
          </cell>
          <cell r="F134">
            <v>88.283529457179924</v>
          </cell>
          <cell r="G134">
            <v>227047.82967244822</v>
          </cell>
        </row>
        <row r="135">
          <cell r="B135" t="str">
            <v>0337540018</v>
          </cell>
          <cell r="C135" t="str">
            <v>ESTACION TOTAL INC ACCESORIOS (PRISMAS Y OTROS)</v>
          </cell>
          <cell r="D135" t="str">
            <v>H-M</v>
          </cell>
          <cell r="E135">
            <v>3298.2024000000001</v>
          </cell>
          <cell r="F135">
            <v>15</v>
          </cell>
          <cell r="G135">
            <v>49473.036</v>
          </cell>
        </row>
        <row r="136">
          <cell r="B136" t="str">
            <v>03012200111</v>
          </cell>
          <cell r="C136" t="str">
            <v>CAMION PLATAFORMA_4x2_122Hp_GRUA 12TM</v>
          </cell>
          <cell r="D136" t="str">
            <v>H-M</v>
          </cell>
          <cell r="E136">
            <v>0</v>
          </cell>
          <cell r="F136">
            <v>145.21</v>
          </cell>
          <cell r="G136">
            <v>0</v>
          </cell>
        </row>
        <row r="137">
          <cell r="B137" t="str">
            <v>03375400181</v>
          </cell>
          <cell r="C137" t="str">
            <v>GPS</v>
          </cell>
          <cell r="D137" t="str">
            <v>H-M</v>
          </cell>
          <cell r="E137">
            <v>3296</v>
          </cell>
          <cell r="F137">
            <v>30</v>
          </cell>
          <cell r="G137">
            <v>98880</v>
          </cell>
        </row>
        <row r="138">
          <cell r="B138" t="str">
            <v>03375400182</v>
          </cell>
          <cell r="C138" t="str">
            <v>NIVEL ELECTRONICO</v>
          </cell>
          <cell r="D138" t="str">
            <v>H-M</v>
          </cell>
          <cell r="E138">
            <v>1648</v>
          </cell>
          <cell r="F138">
            <v>11.36971393371935</v>
          </cell>
          <cell r="G138">
            <v>18737.288562769489</v>
          </cell>
        </row>
        <row r="139">
          <cell r="B139" t="str">
            <v>03375400186</v>
          </cell>
          <cell r="C139" t="str">
            <v>CAMION BARANDA</v>
          </cell>
          <cell r="D139" t="str">
            <v>H-M</v>
          </cell>
          <cell r="E139">
            <v>0</v>
          </cell>
          <cell r="F139">
            <v>38.113333333333337</v>
          </cell>
          <cell r="G139">
            <v>0</v>
          </cell>
        </row>
        <row r="140">
          <cell r="B140" t="str">
            <v>03375400187</v>
          </cell>
          <cell r="C140" t="str">
            <v>MOTOSIERRA</v>
          </cell>
          <cell r="D140" t="str">
            <v>H-M</v>
          </cell>
          <cell r="E140">
            <v>37.32</v>
          </cell>
          <cell r="F140">
            <v>0.66748897144183894</v>
          </cell>
          <cell r="G140">
            <v>24.910688414209428</v>
          </cell>
        </row>
        <row r="141">
          <cell r="B141" t="str">
            <v>03375400183</v>
          </cell>
          <cell r="C141" t="str">
            <v>VIBRADOR DE CONCRETO 4 HP 1.25"</v>
          </cell>
          <cell r="D141" t="str">
            <v>H-M</v>
          </cell>
          <cell r="E141">
            <v>392.1867650793651</v>
          </cell>
          <cell r="F141">
            <v>2.9022521476665895</v>
          </cell>
          <cell r="G141">
            <v>1138.2248812379996</v>
          </cell>
        </row>
        <row r="142">
          <cell r="B142" t="str">
            <v>03375400188</v>
          </cell>
          <cell r="C142" t="str">
            <v>MEZCLADORA DE CONCRETO 11 P3 (23 HP)</v>
          </cell>
          <cell r="D142" t="str">
            <v>H-M</v>
          </cell>
          <cell r="E142">
            <v>8.184050793650794</v>
          </cell>
          <cell r="F142">
            <v>34.861852797771078</v>
          </cell>
          <cell r="G142">
            <v>285.31117405773557</v>
          </cell>
        </row>
        <row r="143">
          <cell r="B143" t="str">
            <v>03375400189</v>
          </cell>
          <cell r="C143" t="str">
            <v>VIBROAPISONADOR 3 HP</v>
          </cell>
          <cell r="D143" t="str">
            <v>H-M</v>
          </cell>
          <cell r="E143">
            <v>1642.1618680000001</v>
          </cell>
          <cell r="F143">
            <v>4.9338286510332017</v>
          </cell>
          <cell r="G143">
            <v>8102.1452739726037</v>
          </cell>
        </row>
        <row r="144">
          <cell r="B144" t="str">
            <v>0348500002</v>
          </cell>
          <cell r="C144" t="str">
            <v>CORTADORA DOBLADORA DE Fo.</v>
          </cell>
          <cell r="D144" t="str">
            <v>H-M</v>
          </cell>
          <cell r="E144">
            <v>2140.2650084111451</v>
          </cell>
          <cell r="F144">
            <v>6.5492464506069155</v>
          </cell>
          <cell r="G144">
            <v>14017.123009694873</v>
          </cell>
        </row>
        <row r="145">
          <cell r="B145" t="str">
            <v>01010100060</v>
          </cell>
          <cell r="C145" t="str">
            <v>MARTILLO PERFORADOR 2.6 HP</v>
          </cell>
          <cell r="D145" t="str">
            <v>H-M</v>
          </cell>
          <cell r="E145">
            <v>523.7202666666667</v>
          </cell>
          <cell r="F145">
            <v>6.5</v>
          </cell>
          <cell r="G145">
            <v>3404.1817333333338</v>
          </cell>
        </row>
        <row r="146">
          <cell r="B146" t="str">
            <v>0349080112</v>
          </cell>
          <cell r="C146" t="str">
            <v>ZARANDA ESTÁTICA</v>
          </cell>
          <cell r="D146" t="str">
            <v>H-M</v>
          </cell>
          <cell r="E146">
            <v>550.14082991999987</v>
          </cell>
          <cell r="F146">
            <v>8.5399999999999991</v>
          </cell>
          <cell r="G146">
            <v>4698.2026875167985</v>
          </cell>
        </row>
        <row r="147">
          <cell r="B147" t="str">
            <v>03012000021</v>
          </cell>
          <cell r="C147" t="str">
            <v>MOTONIVELADORA_185Hp</v>
          </cell>
          <cell r="D147" t="str">
            <v>H-M</v>
          </cell>
          <cell r="E147">
            <v>1759.7352279725944</v>
          </cell>
          <cell r="F147">
            <v>215.53440000000001</v>
          </cell>
          <cell r="G147">
            <v>379283.47651993635</v>
          </cell>
        </row>
        <row r="148">
          <cell r="B148" t="str">
            <v>030120129821</v>
          </cell>
          <cell r="C148" t="str">
            <v>COMPACTADORA VIBRATORIA TIPO PLANCHA 7 HP</v>
          </cell>
          <cell r="D148" t="str">
            <v>H-M</v>
          </cell>
          <cell r="E148">
            <v>2.3296000000000001</v>
          </cell>
          <cell r="F148">
            <v>42.15</v>
          </cell>
          <cell r="G148">
            <v>98.192639999999997</v>
          </cell>
        </row>
        <row r="149">
          <cell r="B149" t="str">
            <v>0301060002009871</v>
          </cell>
          <cell r="C149" t="str">
            <v>REGLA DE ALUMINIO 1" X 4" X 8"</v>
          </cell>
          <cell r="D149" t="str">
            <v>H-M</v>
          </cell>
          <cell r="E149">
            <v>0.28539000000000003</v>
          </cell>
          <cell r="F149">
            <v>35</v>
          </cell>
          <cell r="G149">
            <v>9.9886500000000016</v>
          </cell>
        </row>
        <row r="150">
          <cell r="B150" t="str">
            <v>030120120021</v>
          </cell>
          <cell r="C150" t="str">
            <v>SOLDADORA ELECTRICA TRISFASICA 400A</v>
          </cell>
          <cell r="D150" t="str">
            <v>H-M</v>
          </cell>
          <cell r="E150">
            <v>1.92</v>
          </cell>
          <cell r="F150">
            <v>25.5</v>
          </cell>
          <cell r="G150">
            <v>48.96</v>
          </cell>
        </row>
        <row r="151">
          <cell r="B151" t="str">
            <v>03011400060001</v>
          </cell>
          <cell r="C151" t="str">
            <v>COMPRESORA NEUMATICA 700 - 800PCM, 240 HP</v>
          </cell>
          <cell r="D151" t="str">
            <v>H-M</v>
          </cell>
          <cell r="E151">
            <v>261.86013333333335</v>
          </cell>
          <cell r="F151">
            <v>90.6</v>
          </cell>
          <cell r="G151">
            <v>23724.52808</v>
          </cell>
        </row>
        <row r="152">
          <cell r="B152" t="str">
            <v>0337540018411</v>
          </cell>
          <cell r="C152" t="str">
            <v>MARTILLO DEMOLEDOR 2.6 HP</v>
          </cell>
          <cell r="D152" t="str">
            <v>H-M</v>
          </cell>
          <cell r="E152">
            <v>0</v>
          </cell>
          <cell r="F152">
            <v>6.5</v>
          </cell>
          <cell r="G152">
            <v>0</v>
          </cell>
        </row>
        <row r="163">
          <cell r="G163">
            <v>11171826.444567416</v>
          </cell>
        </row>
        <row r="165">
          <cell r="B165" t="str">
            <v>SUBCONTRATOS</v>
          </cell>
        </row>
        <row r="167">
          <cell r="B167" t="str">
            <v>0429010002211</v>
          </cell>
          <cell r="C167" t="str">
            <v>SC MOVILIZACION Y DESMOVILIZACION DE EQUIPO - A3</v>
          </cell>
          <cell r="D167" t="str">
            <v>GBL</v>
          </cell>
          <cell r="E167">
            <v>1</v>
          </cell>
          <cell r="F167">
            <v>565588.07369696954</v>
          </cell>
          <cell r="G167">
            <v>565588.07369696954</v>
          </cell>
        </row>
        <row r="168">
          <cell r="B168" t="str">
            <v>0429010002312</v>
          </cell>
          <cell r="C168" t="str">
            <v>SC SUMINISTRO, CONSTRUCCION Y MANTENIMIENTO CAMPAMENTOS - A3</v>
          </cell>
          <cell r="D168" t="str">
            <v>GBL</v>
          </cell>
          <cell r="E168">
            <v>1</v>
          </cell>
          <cell r="F168">
            <v>356426.34</v>
          </cell>
          <cell r="G168">
            <v>356426.34</v>
          </cell>
        </row>
        <row r="169">
          <cell r="B169" t="str">
            <v>0429010002511</v>
          </cell>
          <cell r="C169" t="str">
            <v>SC MONITOREO AMBIENTAL - A3</v>
          </cell>
          <cell r="D169" t="str">
            <v>GBL</v>
          </cell>
          <cell r="E169">
            <v>0</v>
          </cell>
          <cell r="F169">
            <v>43545.998435462847</v>
          </cell>
          <cell r="G169">
            <v>0</v>
          </cell>
        </row>
        <row r="170">
          <cell r="B170" t="str">
            <v>04290100026</v>
          </cell>
          <cell r="C170" t="str">
            <v xml:space="preserve">SC MONITOREO ARQUEOLOGICO </v>
          </cell>
          <cell r="D170" t="str">
            <v>MES</v>
          </cell>
          <cell r="E170">
            <v>0</v>
          </cell>
          <cell r="F170">
            <v>0</v>
          </cell>
          <cell r="G170">
            <v>0</v>
          </cell>
        </row>
        <row r="171">
          <cell r="B171" t="str">
            <v>04290100027</v>
          </cell>
          <cell r="C171" t="str">
            <v>SC SERVICIO DE IMPLEMENTACION Y EJECUCION DEL PLAN DE BUEN VECINO Y RELACION PUBLICAS</v>
          </cell>
          <cell r="D171" t="str">
            <v>MES</v>
          </cell>
          <cell r="E171">
            <v>0</v>
          </cell>
          <cell r="F171">
            <v>0</v>
          </cell>
          <cell r="G171">
            <v>0</v>
          </cell>
        </row>
        <row r="172">
          <cell r="B172" t="str">
            <v>042901000233</v>
          </cell>
          <cell r="C172" t="str">
            <v>SERVICIO DE GESTIÓN DE RESIDUOS</v>
          </cell>
          <cell r="D172" t="str">
            <v>MES</v>
          </cell>
          <cell r="E172">
            <v>0</v>
          </cell>
          <cell r="F172">
            <v>13097.072727272725</v>
          </cell>
          <cell r="G172">
            <v>0</v>
          </cell>
        </row>
        <row r="173">
          <cell r="B173" t="str">
            <v>04290100021</v>
          </cell>
          <cell r="C173" t="str">
            <v>SUMINISTRO DE ROCA</v>
          </cell>
          <cell r="D173" t="str">
            <v>M3</v>
          </cell>
          <cell r="E173">
            <v>85625.872400000124</v>
          </cell>
          <cell r="F173">
            <v>0</v>
          </cell>
          <cell r="G173">
            <v>0</v>
          </cell>
        </row>
        <row r="174">
          <cell r="B174" t="str">
            <v>042901000234</v>
          </cell>
          <cell r="C174" t="str">
            <v>SC LIMPIEZA Y DESINFECCIÓN</v>
          </cell>
          <cell r="D174" t="str">
            <v>MES</v>
          </cell>
          <cell r="E174">
            <v>7.166666666666667</v>
          </cell>
          <cell r="F174">
            <v>3728.82</v>
          </cell>
          <cell r="G174">
            <v>26723.210000000003</v>
          </cell>
        </row>
        <row r="175">
          <cell r="B175" t="str">
            <v>04290100021131</v>
          </cell>
          <cell r="C175" t="str">
            <v>SC LICENCIADO EN ENFERMERÍA RM 1275-2021-MINSA</v>
          </cell>
          <cell r="D175" t="str">
            <v>MES</v>
          </cell>
          <cell r="E175">
            <v>7.166666666666667</v>
          </cell>
          <cell r="F175">
            <v>5000</v>
          </cell>
          <cell r="G175">
            <v>35833.333333333336</v>
          </cell>
        </row>
        <row r="176">
          <cell r="B176" t="str">
            <v>04290100024</v>
          </cell>
          <cell r="C176" t="str">
            <v>SC DE BOMBEO DE CONCRETO</v>
          </cell>
          <cell r="D176" t="str">
            <v>M3</v>
          </cell>
          <cell r="E176">
            <v>1388.7553211538464</v>
          </cell>
          <cell r="F176">
            <v>45</v>
          </cell>
          <cell r="G176">
            <v>62493.989451923087</v>
          </cell>
        </row>
        <row r="177">
          <cell r="B177" t="str">
            <v>04290100021111</v>
          </cell>
          <cell r="C177" t="str">
            <v>SC INSTALACIÓNS COMPUERTAS</v>
          </cell>
          <cell r="D177" t="str">
            <v>UND</v>
          </cell>
          <cell r="E177">
            <v>7</v>
          </cell>
          <cell r="F177">
            <v>2649.1584030911999</v>
          </cell>
          <cell r="G177">
            <v>18544.108821638401</v>
          </cell>
        </row>
        <row r="178">
          <cell r="B178" t="str">
            <v>042901000247</v>
          </cell>
          <cell r="C178" t="str">
            <v>SUMINISTRO E INSTALACIÓN DE  TAPA DE 1X1 CON ANGULOS DE 1 1/2 PERIMETRALES Y DE APOYO(INC MATERIALES, MANO DE OBRA, ACCESORIOS, MONTAJE Y ACABADO)</v>
          </cell>
          <cell r="D178" t="str">
            <v>UND</v>
          </cell>
          <cell r="E178">
            <v>5</v>
          </cell>
          <cell r="F178">
            <v>350</v>
          </cell>
          <cell r="G178">
            <v>1750</v>
          </cell>
        </row>
        <row r="179">
          <cell r="B179" t="str">
            <v>042901000248</v>
          </cell>
          <cell r="C179" t="str">
            <v>SUMINISTRO E INSTALACIÓN DE  ESCALERA TIPO GATO EN F°G°(INC MATERIALES, MANO DE OBRA, ACCESORIOS, MONTAJE Y ACABADO)</v>
          </cell>
          <cell r="D179" t="str">
            <v>M</v>
          </cell>
          <cell r="E179">
            <v>2</v>
          </cell>
          <cell r="F179">
            <v>250</v>
          </cell>
          <cell r="G179">
            <v>500</v>
          </cell>
        </row>
        <row r="180">
          <cell r="B180" t="str">
            <v>042901000249</v>
          </cell>
          <cell r="C180" t="str">
            <v>SUMINISTRO E INSTALACIÓN DE REJILLA DE 1.5X1 CON VARILLA DE 3/4 CADA 10CM  (INC MATERIALES, MANO DE OBRA, ACCESORIOS, MONTAJE Y ACABADO)</v>
          </cell>
          <cell r="D180" t="str">
            <v>UND</v>
          </cell>
          <cell r="E180">
            <v>0</v>
          </cell>
          <cell r="F180">
            <v>200</v>
          </cell>
          <cell r="G180">
            <v>0</v>
          </cell>
        </row>
        <row r="181">
          <cell r="B181" t="str">
            <v>0429017641301</v>
          </cell>
          <cell r="C181" t="str">
            <v>SUMINISTRO E INSTALACIÓN DE REJILLA DE 1.00x1.00m CON VARILLA DE 1/2" CADA 6,25CM (INC MATERIALES, MANO DE OBRA, ACCESORIOS, MONTAJE Y ACABADO)</v>
          </cell>
          <cell r="D181" t="str">
            <v>UND</v>
          </cell>
          <cell r="E181">
            <v>2.16</v>
          </cell>
          <cell r="F181">
            <v>160</v>
          </cell>
          <cell r="G181">
            <v>345.6</v>
          </cell>
        </row>
        <row r="182">
          <cell r="B182" t="str">
            <v>042901000250</v>
          </cell>
          <cell r="C182" t="str">
            <v xml:space="preserve">SUMINISTRO E INSTALACIÓN DE PASAMANOS TUBERIA 1 1/4 A.C. CAL 10 CON 2 CODOS, TUBO INTERMEDIO Y PLATINAS 1/4X100X100MM ANCLADAS, TUOS VERTICALES CADA 1M  </v>
          </cell>
          <cell r="D182" t="str">
            <v>M</v>
          </cell>
          <cell r="E182">
            <v>8</v>
          </cell>
          <cell r="F182">
            <v>300</v>
          </cell>
          <cell r="G182">
            <v>2400</v>
          </cell>
        </row>
        <row r="183">
          <cell r="B183" t="str">
            <v>042901000226</v>
          </cell>
          <cell r="C183" t="str">
            <v>SC SERVICIO MEDICO SALUD OCUPACIONAL</v>
          </cell>
          <cell r="D183" t="str">
            <v>GBL</v>
          </cell>
          <cell r="E183">
            <v>0.14461668056424762</v>
          </cell>
          <cell r="F183">
            <v>1210911.6999999997</v>
          </cell>
          <cell r="G183">
            <v>175118.03051041</v>
          </cell>
        </row>
        <row r="184">
          <cell r="B184" t="str">
            <v>07987872801</v>
          </cell>
          <cell r="C184" t="str">
            <v>JUNTA WATER STOP 6"</v>
          </cell>
          <cell r="D184" t="str">
            <v>M</v>
          </cell>
          <cell r="E184">
            <v>738.11847375000002</v>
          </cell>
          <cell r="F184">
            <v>17.084745762711865</v>
          </cell>
          <cell r="G184">
            <v>12610.566466779663</v>
          </cell>
        </row>
        <row r="185">
          <cell r="B185" t="str">
            <v>0429010002120</v>
          </cell>
          <cell r="C185" t="str">
            <v>SUMINISTRO E INSTALACION DE HORMIGON REFORZADO ESTRUCTURAL</v>
          </cell>
          <cell r="D185" t="str">
            <v>M3</v>
          </cell>
          <cell r="E185">
            <v>0</v>
          </cell>
          <cell r="F185">
            <v>800</v>
          </cell>
          <cell r="G185">
            <v>0</v>
          </cell>
        </row>
        <row r="186">
          <cell r="B186" t="str">
            <v>07164821102111</v>
          </cell>
          <cell r="C186" t="str">
            <v>COMPUERTA METALICA TIPO ARMCO</v>
          </cell>
          <cell r="D186" t="str">
            <v>UND</v>
          </cell>
          <cell r="E186">
            <v>2</v>
          </cell>
          <cell r="F186">
            <v>5561.66</v>
          </cell>
          <cell r="G186">
            <v>11123.32</v>
          </cell>
        </row>
        <row r="187">
          <cell r="B187" t="str">
            <v>0103088791</v>
          </cell>
          <cell r="C187" t="str">
            <v>SC MOVILIZACION Y DESMOVILIZACION DE EQUIPO - PAISAJISMO A3</v>
          </cell>
          <cell r="D187" t="str">
            <v>GLB</v>
          </cell>
          <cell r="E187">
            <v>1</v>
          </cell>
          <cell r="F187">
            <v>17580</v>
          </cell>
          <cell r="G187">
            <v>17580</v>
          </cell>
        </row>
        <row r="188">
          <cell r="B188" t="str">
            <v>010119011404</v>
          </cell>
          <cell r="C188" t="str">
            <v>ANCLAJE  PARA ESCALERA SOBRE ENROCADO</v>
          </cell>
          <cell r="D188" t="str">
            <v>UND</v>
          </cell>
          <cell r="E188">
            <v>145</v>
          </cell>
          <cell r="F188">
            <v>10.95</v>
          </cell>
          <cell r="G188">
            <v>1587.75</v>
          </cell>
        </row>
        <row r="189">
          <cell r="B189" t="str">
            <v>010104010003</v>
          </cell>
          <cell r="C189" t="str">
            <v>EXCAVACION MANUAL PARA ZANJAS PARA CIMIENTOS</v>
          </cell>
          <cell r="D189" t="str">
            <v>M3</v>
          </cell>
          <cell r="E189">
            <v>0</v>
          </cell>
          <cell r="F189">
            <v>44.4</v>
          </cell>
          <cell r="G189">
            <v>0</v>
          </cell>
        </row>
        <row r="190">
          <cell r="B190" t="str">
            <v>010104030202</v>
          </cell>
          <cell r="C190" t="str">
            <v>ELIMINACION MATERIAL EXCEDENTE (MANUAL)</v>
          </cell>
          <cell r="D190" t="str">
            <v>M3</v>
          </cell>
          <cell r="E190">
            <v>0</v>
          </cell>
          <cell r="F190">
            <v>28.61</v>
          </cell>
          <cell r="G190">
            <v>0</v>
          </cell>
        </row>
        <row r="191">
          <cell r="B191" t="str">
            <v>010109010212</v>
          </cell>
          <cell r="C191" t="str">
            <v>SOLADO DE CONCRETO</v>
          </cell>
          <cell r="D191" t="str">
            <v>M2</v>
          </cell>
          <cell r="E191">
            <v>0</v>
          </cell>
          <cell r="F191">
            <v>31.56</v>
          </cell>
          <cell r="G191">
            <v>0</v>
          </cell>
        </row>
        <row r="192">
          <cell r="B192" t="str">
            <v>010104010920</v>
          </cell>
          <cell r="C192" t="str">
            <v>EXCAVACION DE ZANJAS MANUAL</v>
          </cell>
          <cell r="D192" t="str">
            <v>UND</v>
          </cell>
          <cell r="E192">
            <v>0.39599999999999996</v>
          </cell>
          <cell r="F192">
            <v>44.4</v>
          </cell>
          <cell r="G192">
            <v>17.582399999999996</v>
          </cell>
        </row>
        <row r="193">
          <cell r="B193" t="str">
            <v>010105010111</v>
          </cell>
          <cell r="C193" t="str">
            <v>CONCRETO PARA CIMENTACIONES MEZCLA 1:10 + 30% P.G.</v>
          </cell>
          <cell r="D193" t="str">
            <v>M3</v>
          </cell>
          <cell r="E193">
            <v>1.508</v>
          </cell>
          <cell r="F193">
            <v>334.12</v>
          </cell>
          <cell r="G193">
            <v>503.85296</v>
          </cell>
        </row>
        <row r="194">
          <cell r="B194" t="str">
            <v>010118020604</v>
          </cell>
          <cell r="C194" t="str">
            <v>ACABADO DE PINTURA BARNIZ POLIURETANO (2 MANOS)</v>
          </cell>
          <cell r="D194" t="str">
            <v>UND</v>
          </cell>
          <cell r="E194">
            <v>11</v>
          </cell>
          <cell r="F194">
            <v>156.19999999999999</v>
          </cell>
          <cell r="G194">
            <v>1718.1999999999998</v>
          </cell>
        </row>
        <row r="195">
          <cell r="B195" t="str">
            <v>010119011403</v>
          </cell>
          <cell r="C195" t="str">
            <v>ANCLAJE DE BARANDA</v>
          </cell>
          <cell r="D195" t="str">
            <v>UND</v>
          </cell>
          <cell r="E195">
            <v>2.25</v>
          </cell>
          <cell r="F195">
            <v>201.27</v>
          </cell>
          <cell r="G195">
            <v>452.85750000000002</v>
          </cell>
        </row>
        <row r="196">
          <cell r="B196" t="str">
            <v>01010401022</v>
          </cell>
          <cell r="C196" t="str">
            <v>EXCAVACION DE CIMENTACION MANUAL</v>
          </cell>
          <cell r="D196" t="str">
            <v>UND</v>
          </cell>
          <cell r="E196">
            <v>0.79999999999999993</v>
          </cell>
          <cell r="F196">
            <v>68.680000000000007</v>
          </cell>
          <cell r="G196">
            <v>54.944000000000003</v>
          </cell>
        </row>
        <row r="197">
          <cell r="B197" t="str">
            <v>010104030601</v>
          </cell>
          <cell r="C197" t="str">
            <v>ELIMINACION DE MATERIAL EXCEDENTE DURANTE EL PROCESO CONSTRUCTIVO</v>
          </cell>
          <cell r="D197" t="str">
            <v>M3</v>
          </cell>
          <cell r="E197">
            <v>0.66930000000000001</v>
          </cell>
          <cell r="F197">
            <v>23.06</v>
          </cell>
          <cell r="G197">
            <v>15.434057999999999</v>
          </cell>
        </row>
        <row r="198">
          <cell r="B198" t="str">
            <v>010110001035</v>
          </cell>
          <cell r="C198" t="str">
            <v xml:space="preserve">TACHOS DE MADERA, INCLUYE INSTALACION
</v>
          </cell>
          <cell r="D198" t="str">
            <v>UND</v>
          </cell>
          <cell r="E198">
            <v>1</v>
          </cell>
          <cell r="F198">
            <v>315.41000000000003</v>
          </cell>
          <cell r="G198">
            <v>315.41000000000003</v>
          </cell>
        </row>
        <row r="199">
          <cell r="B199" t="str">
            <v>010105012207</v>
          </cell>
          <cell r="C199" t="str">
            <v>COLOCACION DE BREA LIQUIDA</v>
          </cell>
          <cell r="D199" t="str">
            <v>UND</v>
          </cell>
          <cell r="E199">
            <v>2</v>
          </cell>
          <cell r="F199">
            <v>37.44</v>
          </cell>
          <cell r="G199">
            <v>74.88</v>
          </cell>
        </row>
        <row r="200">
          <cell r="B200" t="str">
            <v>010119011502</v>
          </cell>
          <cell r="C200" t="str">
            <v>SUMINISTRO E INSTALACION DE LUMINARIA SOLAR</v>
          </cell>
          <cell r="D200" t="str">
            <v>UND</v>
          </cell>
          <cell r="E200">
            <v>2</v>
          </cell>
          <cell r="F200">
            <v>2750</v>
          </cell>
          <cell r="G200">
            <v>5500</v>
          </cell>
        </row>
        <row r="201">
          <cell r="B201" t="str">
            <v>010301090103</v>
          </cell>
          <cell r="C201" t="str">
            <v>INSTALACION DE PANEL INFORMATIVO</v>
          </cell>
          <cell r="D201" t="str">
            <v>GLB</v>
          </cell>
          <cell r="E201">
            <v>2</v>
          </cell>
          <cell r="F201">
            <v>25.44</v>
          </cell>
          <cell r="G201">
            <v>50.88</v>
          </cell>
        </row>
        <row r="202">
          <cell r="B202" t="str">
            <v>0475822031</v>
          </cell>
          <cell r="C202" t="str">
            <v>SC DE FLETE PARA TRANSPORTE TERRESTRE DE ESPECIES VEGETALES - A3</v>
          </cell>
          <cell r="D202" t="str">
            <v>GBL</v>
          </cell>
          <cell r="E202">
            <v>0</v>
          </cell>
          <cell r="F202">
            <v>4000</v>
          </cell>
          <cell r="G202">
            <v>0</v>
          </cell>
        </row>
        <row r="203">
          <cell r="B203" t="str">
            <v>0429010020002</v>
          </cell>
          <cell r="C203" t="str">
            <v>SC DE INSTALACIÓN DE PLANTAS ORNAMENTALES GRANDES</v>
          </cell>
          <cell r="D203" t="str">
            <v>UND</v>
          </cell>
          <cell r="E203">
            <v>0</v>
          </cell>
          <cell r="F203">
            <v>10</v>
          </cell>
          <cell r="G203">
            <v>0</v>
          </cell>
        </row>
        <row r="204">
          <cell r="B204" t="str">
            <v>0429010020089</v>
          </cell>
          <cell r="C204" t="str">
            <v>SC DE INSTALACIÓN DE PLANTAS ORNAMENTALES MEDIAS</v>
          </cell>
          <cell r="D204" t="str">
            <v>UND</v>
          </cell>
          <cell r="E204">
            <v>0</v>
          </cell>
          <cell r="F204">
            <v>5</v>
          </cell>
          <cell r="G204">
            <v>0</v>
          </cell>
        </row>
        <row r="205">
          <cell r="B205" t="str">
            <v>0429010020090</v>
          </cell>
          <cell r="C205" t="str">
            <v>SC DE INSTALACIÓN DE PLANTAS ORNAMENTALES PEQUEÑAS</v>
          </cell>
          <cell r="D205" t="str">
            <v>UND</v>
          </cell>
          <cell r="E205">
            <v>0</v>
          </cell>
          <cell r="F205">
            <v>1</v>
          </cell>
          <cell r="G205">
            <v>0</v>
          </cell>
        </row>
        <row r="206">
          <cell r="B206" t="str">
            <v>0429010020003</v>
          </cell>
          <cell r="C206" t="str">
            <v>SC DE INSTALACIÓN ALCORQUES PARA ARBOLES</v>
          </cell>
          <cell r="D206" t="str">
            <v>UND</v>
          </cell>
          <cell r="E206">
            <v>0</v>
          </cell>
          <cell r="F206">
            <v>20</v>
          </cell>
          <cell r="G206">
            <v>0</v>
          </cell>
        </row>
        <row r="207">
          <cell r="B207" t="str">
            <v>010101010109</v>
          </cell>
          <cell r="C207" t="str">
            <v>PODA</v>
          </cell>
          <cell r="D207" t="str">
            <v>GLB</v>
          </cell>
          <cell r="E207">
            <v>0</v>
          </cell>
          <cell r="F207">
            <v>2500</v>
          </cell>
          <cell r="G207">
            <v>0</v>
          </cell>
        </row>
        <row r="208">
          <cell r="B208" t="str">
            <v>010101010110</v>
          </cell>
          <cell r="C208" t="str">
            <v>REMOCION, DEMALEZADO Y RECALCE</v>
          </cell>
          <cell r="D208" t="str">
            <v>GLB</v>
          </cell>
          <cell r="E208">
            <v>0</v>
          </cell>
          <cell r="F208">
            <v>1500</v>
          </cell>
          <cell r="G208">
            <v>0</v>
          </cell>
        </row>
        <row r="209">
          <cell r="B209" t="str">
            <v>010101010111</v>
          </cell>
          <cell r="C209" t="str">
            <v>FUMIGACION</v>
          </cell>
          <cell r="D209" t="str">
            <v>GLB</v>
          </cell>
          <cell r="E209">
            <v>0</v>
          </cell>
          <cell r="F209">
            <v>2000</v>
          </cell>
          <cell r="G209">
            <v>0</v>
          </cell>
        </row>
        <row r="210">
          <cell r="B210" t="str">
            <v>010115080104</v>
          </cell>
          <cell r="C210" t="str">
            <v>MANO DE OBRA</v>
          </cell>
          <cell r="D210" t="str">
            <v>GLB</v>
          </cell>
          <cell r="E210">
            <v>0</v>
          </cell>
          <cell r="F210">
            <v>4000</v>
          </cell>
          <cell r="G210">
            <v>0</v>
          </cell>
        </row>
        <row r="211">
          <cell r="B211" t="str">
            <v>042901000229</v>
          </cell>
          <cell r="C211" t="str">
            <v>SC SERVICIO DE TERMOFUSION</v>
          </cell>
          <cell r="D211" t="str">
            <v>UND</v>
          </cell>
          <cell r="E211">
            <v>0</v>
          </cell>
          <cell r="F211">
            <v>22</v>
          </cell>
          <cell r="G211">
            <v>0</v>
          </cell>
        </row>
        <row r="212">
          <cell r="B212" t="str">
            <v>0429010002291</v>
          </cell>
          <cell r="C212" t="str">
            <v>SUMINISTRO E INSTALACIÓN GEOMENBRANA ANTIMALEZA</v>
          </cell>
          <cell r="D212" t="str">
            <v>M2</v>
          </cell>
          <cell r="E212">
            <v>12.48</v>
          </cell>
          <cell r="F212">
            <v>26.25</v>
          </cell>
          <cell r="G212">
            <v>327.60000000000002</v>
          </cell>
        </row>
        <row r="214">
          <cell r="G214">
            <v>1297655.9631990539</v>
          </cell>
        </row>
        <row r="216">
          <cell r="G216">
            <v>23530573.653136756</v>
          </cell>
        </row>
        <row r="218">
          <cell r="G218">
            <v>304464.10707042739</v>
          </cell>
        </row>
        <row r="221">
          <cell r="B221" t="str">
            <v>Gastos Generales</v>
          </cell>
          <cell r="G221">
            <v>5287265.7200000016</v>
          </cell>
        </row>
        <row r="222">
          <cell r="B222" t="str">
            <v>Utilidades</v>
          </cell>
          <cell r="G222">
            <v>2322610.9546066332</v>
          </cell>
        </row>
      </sheetData>
      <sheetData sheetId="8"/>
      <sheetData sheetId="9"/>
      <sheetData sheetId="10"/>
      <sheetData sheetId="11"/>
      <sheetData sheetId="12"/>
      <sheetData sheetId="13"/>
      <sheetData sheetId="14">
        <row r="87">
          <cell r="A87" t="str">
            <v>ITEM</v>
          </cell>
          <cell r="B87" t="str">
            <v>Sub Partida</v>
          </cell>
          <cell r="C87" t="str">
            <v>UNIDAD</v>
          </cell>
          <cell r="D87" t="str">
            <v>Costo Unitario</v>
          </cell>
        </row>
        <row r="88">
          <cell r="A88" t="str">
            <v>011101010101</v>
          </cell>
          <cell r="B88" t="str">
            <v>CARGADOR_FRONTAL_S/LLANTAS_195Hp</v>
          </cell>
          <cell r="C88" t="str">
            <v>H-E</v>
          </cell>
          <cell r="D88">
            <v>274.94142056497174</v>
          </cell>
          <cell r="E88">
            <v>0</v>
          </cell>
          <cell r="F88">
            <v>0</v>
          </cell>
          <cell r="G88">
            <v>0</v>
          </cell>
          <cell r="H88">
            <v>0</v>
          </cell>
          <cell r="I88" t="str">
            <v>PARTIDAS NIVEL 4</v>
          </cell>
        </row>
        <row r="89">
          <cell r="A89" t="str">
            <v>011101010103</v>
          </cell>
          <cell r="B89" t="str">
            <v>CARGADOR S/LLANTAS_250Hp_4yd3</v>
          </cell>
          <cell r="C89" t="str">
            <v>H-E</v>
          </cell>
          <cell r="D89">
            <v>404.8953960451978</v>
          </cell>
          <cell r="E89">
            <v>0</v>
          </cell>
          <cell r="F89">
            <v>0</v>
          </cell>
          <cell r="G89">
            <v>0</v>
          </cell>
          <cell r="H89">
            <v>0</v>
          </cell>
          <cell r="I89" t="str">
            <v>PARTIDAS NIVEL 4</v>
          </cell>
        </row>
        <row r="90">
          <cell r="A90" t="str">
            <v>0111010101041</v>
          </cell>
          <cell r="B90" t="str">
            <v>CAMION VOLQUETE_6x4_15M3</v>
          </cell>
          <cell r="C90" t="str">
            <v>H-E</v>
          </cell>
          <cell r="D90">
            <v>244.16715419962338</v>
          </cell>
          <cell r="E90">
            <v>0</v>
          </cell>
          <cell r="F90">
            <v>0</v>
          </cell>
          <cell r="G90">
            <v>0</v>
          </cell>
          <cell r="H90">
            <v>0</v>
          </cell>
          <cell r="I90" t="str">
            <v>PARTIDAS NIVEL 4</v>
          </cell>
        </row>
        <row r="91">
          <cell r="A91" t="str">
            <v>011101010106</v>
          </cell>
          <cell r="B91" t="str">
            <v>CAMION CONCRETERO_6x4_300Hp_8M3</v>
          </cell>
          <cell r="C91" t="str">
            <v>H-E</v>
          </cell>
          <cell r="D91" t="e">
            <v>#N/A</v>
          </cell>
          <cell r="E91">
            <v>0</v>
          </cell>
          <cell r="F91">
            <v>0</v>
          </cell>
          <cell r="G91">
            <v>0</v>
          </cell>
          <cell r="H91">
            <v>0</v>
          </cell>
          <cell r="I91" t="str">
            <v>PARTIDAS NIVEL 4</v>
          </cell>
        </row>
        <row r="92">
          <cell r="A92" t="str">
            <v>011101010107</v>
          </cell>
          <cell r="B92" t="str">
            <v>CAMION PLATAFORMA_4x2_122Hp+BRAZO GRUA_5TM</v>
          </cell>
          <cell r="C92" t="str">
            <v>H-E</v>
          </cell>
          <cell r="D92" t="e">
            <v>#N/A</v>
          </cell>
          <cell r="E92">
            <v>0</v>
          </cell>
          <cell r="F92">
            <v>0</v>
          </cell>
          <cell r="G92">
            <v>0</v>
          </cell>
          <cell r="H92">
            <v>0</v>
          </cell>
          <cell r="I92" t="str">
            <v>PARTIDAS NIVEL 4</v>
          </cell>
        </row>
        <row r="93">
          <cell r="A93" t="str">
            <v>011101010201</v>
          </cell>
          <cell r="B93" t="str">
            <v>GRUPO ELECTRÓGENO_DIESEL 140Hp_90KW</v>
          </cell>
          <cell r="C93" t="str">
            <v>H-E</v>
          </cell>
          <cell r="D93" t="e">
            <v>#N/A</v>
          </cell>
          <cell r="E93">
            <v>0</v>
          </cell>
          <cell r="F93">
            <v>0</v>
          </cell>
          <cell r="G93">
            <v>0</v>
          </cell>
          <cell r="H93">
            <v>0</v>
          </cell>
          <cell r="I93" t="str">
            <v>PARTIDAS NIVEL 4</v>
          </cell>
        </row>
        <row r="94">
          <cell r="A94" t="str">
            <v>011101010302</v>
          </cell>
          <cell r="B94" t="str">
            <v>COMPRESORA_DIESEL_240_800 CFM</v>
          </cell>
          <cell r="C94" t="str">
            <v>H-E</v>
          </cell>
          <cell r="D94" t="e">
            <v>#N/A</v>
          </cell>
          <cell r="E94">
            <v>0</v>
          </cell>
          <cell r="F94">
            <v>0</v>
          </cell>
          <cell r="G94">
            <v>0</v>
          </cell>
          <cell r="H94">
            <v>0</v>
          </cell>
          <cell r="I94" t="str">
            <v>PARTIDAS NIVEL 4</v>
          </cell>
        </row>
        <row r="95">
          <cell r="A95" t="str">
            <v>011101010401</v>
          </cell>
          <cell r="B95" t="str">
            <v>MANIPULADOR TELESCOPIO_TELEHANDER_100Hp_3TM</v>
          </cell>
          <cell r="C95" t="str">
            <v>H-E</v>
          </cell>
          <cell r="D95">
            <v>167.12680894868609</v>
          </cell>
          <cell r="E95">
            <v>0</v>
          </cell>
          <cell r="F95">
            <v>0</v>
          </cell>
          <cell r="G95">
            <v>0</v>
          </cell>
          <cell r="H95">
            <v>0</v>
          </cell>
          <cell r="I95" t="str">
            <v>PARTIDAS NIVEL 4</v>
          </cell>
        </row>
        <row r="96">
          <cell r="A96" t="str">
            <v>01110101040112</v>
          </cell>
          <cell r="B96" t="str">
            <v>CAMION PLATAFORMA_4x2_122Hp+BRAZO GRUA_12TM</v>
          </cell>
          <cell r="C96" t="str">
            <v>H-E</v>
          </cell>
          <cell r="D96">
            <v>218.43714689265539</v>
          </cell>
          <cell r="E96">
            <v>0</v>
          </cell>
          <cell r="F96">
            <v>0</v>
          </cell>
          <cell r="G96">
            <v>0</v>
          </cell>
          <cell r="H96">
            <v>0</v>
          </cell>
          <cell r="I96" t="str">
            <v>PARTIDAS NIVEL 4</v>
          </cell>
        </row>
        <row r="97">
          <cell r="A97" t="str">
            <v>011101010701</v>
          </cell>
          <cell r="B97" t="str">
            <v>TRACKDRILL_HIDRAULICO_3"&gt;Ø&gt;5"_300Hp</v>
          </cell>
          <cell r="C97" t="str">
            <v>H-E</v>
          </cell>
          <cell r="D97" t="e">
            <v>#N/A</v>
          </cell>
          <cell r="E97">
            <v>0</v>
          </cell>
          <cell r="F97">
            <v>0</v>
          </cell>
          <cell r="G97">
            <v>0</v>
          </cell>
          <cell r="H97">
            <v>0</v>
          </cell>
          <cell r="I97" t="str">
            <v>PARTIDAS NIVEL 4</v>
          </cell>
        </row>
        <row r="98">
          <cell r="A98" t="str">
            <v>011101010702</v>
          </cell>
          <cell r="B98" t="str">
            <v>EXCAVADORA_S/ORUGAS_330Hp_3.5yd3</v>
          </cell>
          <cell r="C98" t="str">
            <v>H-E</v>
          </cell>
          <cell r="D98" t="e">
            <v>#N/A</v>
          </cell>
          <cell r="E98">
            <v>0</v>
          </cell>
          <cell r="F98">
            <v>0</v>
          </cell>
          <cell r="G98">
            <v>0</v>
          </cell>
          <cell r="H98">
            <v>0</v>
          </cell>
          <cell r="I98" t="str">
            <v>PARTIDAS NIVEL 4</v>
          </cell>
        </row>
        <row r="99">
          <cell r="A99" t="str">
            <v>011101010704</v>
          </cell>
          <cell r="B99" t="str">
            <v>PLANTA_TRITURACIÓN_AGREGADOS_Ømax=1 1/2"</v>
          </cell>
          <cell r="C99" t="str">
            <v>H-E</v>
          </cell>
          <cell r="D99" t="e">
            <v>#N/A</v>
          </cell>
          <cell r="E99">
            <v>0</v>
          </cell>
          <cell r="F99">
            <v>0</v>
          </cell>
          <cell r="G99">
            <v>0</v>
          </cell>
          <cell r="H99">
            <v>0</v>
          </cell>
          <cell r="I99" t="str">
            <v>PARTIDAS NIVEL 4</v>
          </cell>
        </row>
        <row r="100">
          <cell r="A100" t="str">
            <v>011101010705</v>
          </cell>
          <cell r="B100" t="str">
            <v>TRACTOR S/ORUGAS_325Hp</v>
          </cell>
          <cell r="C100" t="str">
            <v>H-E</v>
          </cell>
          <cell r="D100">
            <v>573.33794915254236</v>
          </cell>
          <cell r="E100">
            <v>0</v>
          </cell>
          <cell r="F100">
            <v>0</v>
          </cell>
          <cell r="G100">
            <v>0</v>
          </cell>
          <cell r="H100">
            <v>0</v>
          </cell>
          <cell r="I100" t="str">
            <v>PARTIDAS NIVEL 4</v>
          </cell>
        </row>
        <row r="101">
          <cell r="A101" t="str">
            <v>011101010904</v>
          </cell>
          <cell r="B101" t="str">
            <v>BOMBA_ELECTRICA_Ø=2"_8KW</v>
          </cell>
          <cell r="C101" t="str">
            <v>H-E</v>
          </cell>
          <cell r="D101" t="e">
            <v>#N/A</v>
          </cell>
          <cell r="E101">
            <v>0</v>
          </cell>
          <cell r="F101">
            <v>0</v>
          </cell>
          <cell r="G101">
            <v>0</v>
          </cell>
          <cell r="H101">
            <v>0</v>
          </cell>
          <cell r="I101" t="str">
            <v>PARTIDAS NIVEL 4</v>
          </cell>
        </row>
        <row r="102">
          <cell r="A102" t="str">
            <v>011101020102</v>
          </cell>
          <cell r="B102" t="str">
            <v>TRACTOR_S/ORUGAS_180Hp</v>
          </cell>
          <cell r="C102" t="str">
            <v>H-E</v>
          </cell>
          <cell r="D102">
            <v>408.02534576271194</v>
          </cell>
          <cell r="E102">
            <v>0</v>
          </cell>
          <cell r="F102">
            <v>0</v>
          </cell>
          <cell r="G102">
            <v>0</v>
          </cell>
          <cell r="H102">
            <v>0</v>
          </cell>
          <cell r="I102" t="str">
            <v>PARTIDAS NIVEL 4</v>
          </cell>
        </row>
        <row r="103">
          <cell r="A103" t="str">
            <v>011101020103</v>
          </cell>
          <cell r="B103" t="str">
            <v>EXCAVADORA_S/ORUGAS_120Hp_1.50 YD3</v>
          </cell>
          <cell r="C103" t="str">
            <v>H-E</v>
          </cell>
          <cell r="D103" t="e">
            <v>#N/A</v>
          </cell>
          <cell r="E103">
            <v>0</v>
          </cell>
          <cell r="F103">
            <v>0</v>
          </cell>
          <cell r="G103">
            <v>0</v>
          </cell>
          <cell r="H103">
            <v>0</v>
          </cell>
          <cell r="I103" t="str">
            <v>PARTIDAS NIVEL 4</v>
          </cell>
        </row>
        <row r="104">
          <cell r="A104" t="str">
            <v>011101020104</v>
          </cell>
          <cell r="B104" t="str">
            <v>RETROEXCAVADORA_S/LLANTAS_58Hp_1 YD3</v>
          </cell>
          <cell r="C104" t="str">
            <v>H-E</v>
          </cell>
          <cell r="D104">
            <v>157.74066327683619</v>
          </cell>
          <cell r="E104">
            <v>0</v>
          </cell>
          <cell r="F104">
            <v>0</v>
          </cell>
          <cell r="G104">
            <v>0</v>
          </cell>
          <cell r="H104">
            <v>0</v>
          </cell>
          <cell r="I104" t="str">
            <v>PARTIDAS NIVEL 4</v>
          </cell>
        </row>
        <row r="105">
          <cell r="A105" t="str">
            <v>011101020201</v>
          </cell>
          <cell r="B105" t="str">
            <v>RODILLO VIB_LISO AUTOPROPULSADO_135Hp_12TM</v>
          </cell>
          <cell r="C105" t="str">
            <v>H-E</v>
          </cell>
          <cell r="D105">
            <v>193.79132542372884</v>
          </cell>
          <cell r="E105">
            <v>0</v>
          </cell>
          <cell r="F105">
            <v>0</v>
          </cell>
          <cell r="G105">
            <v>0</v>
          </cell>
          <cell r="H105">
            <v>0</v>
          </cell>
          <cell r="I105" t="str">
            <v>PARTIDAS NIVEL 4</v>
          </cell>
        </row>
        <row r="106">
          <cell r="A106" t="str">
            <v>011101020202</v>
          </cell>
          <cell r="B106" t="str">
            <v>MOTONIVELADORA_125Hp</v>
          </cell>
          <cell r="C106" t="str">
            <v>H-E</v>
          </cell>
          <cell r="D106">
            <v>331.79310056497178</v>
          </cell>
          <cell r="E106">
            <v>0</v>
          </cell>
          <cell r="F106">
            <v>0</v>
          </cell>
          <cell r="G106">
            <v>0</v>
          </cell>
          <cell r="H106">
            <v>0</v>
          </cell>
          <cell r="I106" t="str">
            <v>PARTIDAS NIVEL 4</v>
          </cell>
        </row>
        <row r="107">
          <cell r="A107" t="str">
            <v>011101030102</v>
          </cell>
          <cell r="B107" t="str">
            <v>PLANTA_DOSIFICADORA DE CONCRETO_35KW_50 M3/Hr</v>
          </cell>
          <cell r="C107" t="str">
            <v>H-E</v>
          </cell>
          <cell r="D107" t="e">
            <v>#N/A</v>
          </cell>
          <cell r="E107">
            <v>0</v>
          </cell>
          <cell r="F107">
            <v>0</v>
          </cell>
          <cell r="G107">
            <v>0</v>
          </cell>
          <cell r="H107">
            <v>0</v>
          </cell>
          <cell r="I107" t="str">
            <v>PARTIDAS NIVEL 4</v>
          </cell>
        </row>
        <row r="108">
          <cell r="A108" t="str">
            <v>011102040101</v>
          </cell>
          <cell r="B108" t="str">
            <v>PRODUCCIÓN_MAT.GRANULAR_CANTERA DE RIO:EXTRACCION Y APILADO</v>
          </cell>
          <cell r="C108" t="str">
            <v>M3</v>
          </cell>
          <cell r="D108" t="e">
            <v>#N/A</v>
          </cell>
          <cell r="E108">
            <v>0</v>
          </cell>
          <cell r="F108">
            <v>0</v>
          </cell>
          <cell r="G108">
            <v>0</v>
          </cell>
          <cell r="H108">
            <v>0</v>
          </cell>
          <cell r="I108" t="str">
            <v>PARTIDAS NIVEL 4</v>
          </cell>
        </row>
        <row r="109">
          <cell r="A109" t="str">
            <v>011102040102</v>
          </cell>
          <cell r="B109" t="str">
            <v>TRITURADO Y TAMIZADO_MAT. GRANULAR GRUESO_CANTERA DE RIO:</v>
          </cell>
          <cell r="C109" t="str">
            <v>M3</v>
          </cell>
          <cell r="D109" t="e">
            <v>#N/A</v>
          </cell>
          <cell r="E109">
            <v>0</v>
          </cell>
          <cell r="F109">
            <v>0</v>
          </cell>
          <cell r="G109">
            <v>0</v>
          </cell>
          <cell r="H109">
            <v>0</v>
          </cell>
          <cell r="I109" t="str">
            <v>PARTIDAS NIVEL 4</v>
          </cell>
        </row>
        <row r="110">
          <cell r="A110" t="str">
            <v>011102040103</v>
          </cell>
          <cell r="B110" t="str">
            <v>TAMIZADO Y LAVADO_MAT. GRANULAR FINO_CANTERA DE RIO</v>
          </cell>
          <cell r="C110" t="str">
            <v>M3</v>
          </cell>
          <cell r="D110" t="e">
            <v>#N/A</v>
          </cell>
          <cell r="E110">
            <v>0</v>
          </cell>
          <cell r="F110">
            <v>0</v>
          </cell>
          <cell r="G110">
            <v>0</v>
          </cell>
          <cell r="H110">
            <v>0</v>
          </cell>
          <cell r="I110" t="str">
            <v>PARTIDAS NIVEL 4</v>
          </cell>
        </row>
        <row r="111">
          <cell r="A111" t="str">
            <v>011102040201</v>
          </cell>
          <cell r="B111" t="str">
            <v>SELECCIÓN Y APILADO: MATERIAL DE PRESTAMO RELLENO DIQUES</v>
          </cell>
          <cell r="C111" t="str">
            <v>M3</v>
          </cell>
          <cell r="D111" t="e">
            <v>#N/A</v>
          </cell>
          <cell r="E111">
            <v>0</v>
          </cell>
          <cell r="F111">
            <v>0</v>
          </cell>
          <cell r="G111">
            <v>0</v>
          </cell>
          <cell r="H111">
            <v>0</v>
          </cell>
          <cell r="I111" t="str">
            <v>PARTIDAS NIVEL 4</v>
          </cell>
        </row>
        <row r="112">
          <cell r="A112" t="str">
            <v>011102040202</v>
          </cell>
          <cell r="B112" t="str">
            <v xml:space="preserve">SELECCIÓN Y APILADO: MATERIAL PARA AFIRMADOS </v>
          </cell>
          <cell r="C112" t="str">
            <v>M3</v>
          </cell>
          <cell r="D112" t="e">
            <v>#N/A</v>
          </cell>
          <cell r="E112">
            <v>0</v>
          </cell>
          <cell r="F112">
            <v>0</v>
          </cell>
          <cell r="G112">
            <v>0</v>
          </cell>
          <cell r="H112">
            <v>0</v>
          </cell>
          <cell r="I112" t="str">
            <v>PARTIDAS NIVEL 4</v>
          </cell>
        </row>
        <row r="113">
          <cell r="A113" t="str">
            <v>011102040301</v>
          </cell>
          <cell r="B113" t="str">
            <v>EXTRACCION DE ROCA DE CANTERA: TAMAÑO MAXIMO 1.50 M</v>
          </cell>
          <cell r="C113" t="str">
            <v>M3</v>
          </cell>
          <cell r="D113" t="e">
            <v>#N/A</v>
          </cell>
          <cell r="E113">
            <v>0</v>
          </cell>
          <cell r="F113">
            <v>0</v>
          </cell>
          <cell r="G113">
            <v>0</v>
          </cell>
          <cell r="H113">
            <v>0</v>
          </cell>
          <cell r="I113" t="str">
            <v>PARTIDAS NIVEL 4</v>
          </cell>
        </row>
        <row r="114">
          <cell r="A114" t="str">
            <v>011102040302</v>
          </cell>
          <cell r="B114" t="str">
            <v xml:space="preserve">SELECCIÓN Y APILADO ROCA_CANTERA: TAMAÑO MAXIMO 1.50 M </v>
          </cell>
          <cell r="C114" t="str">
            <v>M3</v>
          </cell>
          <cell r="D114" t="e">
            <v>#N/A</v>
          </cell>
          <cell r="E114">
            <v>0</v>
          </cell>
          <cell r="F114">
            <v>0</v>
          </cell>
          <cell r="G114">
            <v>0</v>
          </cell>
          <cell r="H114">
            <v>0</v>
          </cell>
          <cell r="I114" t="str">
            <v>PARTIDAS NIVEL 4</v>
          </cell>
        </row>
        <row r="115">
          <cell r="A115" t="str">
            <v>011103060105</v>
          </cell>
          <cell r="B115" t="str">
            <v>INSTALACIÓN DE GEOCELDAS_H=75 MM</v>
          </cell>
          <cell r="C115" t="str">
            <v>M2</v>
          </cell>
          <cell r="D115" t="e">
            <v>#N/A</v>
          </cell>
          <cell r="E115">
            <v>0</v>
          </cell>
          <cell r="F115">
            <v>0</v>
          </cell>
          <cell r="G115">
            <v>0</v>
          </cell>
          <cell r="H115">
            <v>0</v>
          </cell>
          <cell r="I115" t="str">
            <v>PARTIDAS NIVEL 4</v>
          </cell>
        </row>
        <row r="116">
          <cell r="A116" t="str">
            <v>011103070101</v>
          </cell>
          <cell r="B116" t="str">
            <v>CARGUIO Y TRANSPORTE MATERIAL COMUN, AFIRMADO Y AGREGADOS HASTA D= 1.0 KM</v>
          </cell>
          <cell r="C116" t="str">
            <v>M3</v>
          </cell>
          <cell r="D116" t="e">
            <v>#N/A</v>
          </cell>
          <cell r="E116">
            <v>0</v>
          </cell>
          <cell r="F116">
            <v>0</v>
          </cell>
          <cell r="G116">
            <v>0</v>
          </cell>
          <cell r="H116">
            <v>0</v>
          </cell>
          <cell r="I116" t="str">
            <v>PARTIDAS NIVEL 4</v>
          </cell>
        </row>
        <row r="117">
          <cell r="A117" t="str">
            <v>011103070102</v>
          </cell>
          <cell r="B117" t="str">
            <v>TRANSPORTE MATERIAL COMUN, AFIRMADO Y AGREGADO D= 1.0 A 30.0 KM</v>
          </cell>
          <cell r="C117" t="str">
            <v>M3K</v>
          </cell>
          <cell r="D117" t="e">
            <v>#N/A</v>
          </cell>
          <cell r="E117">
            <v>0</v>
          </cell>
          <cell r="F117">
            <v>0</v>
          </cell>
          <cell r="G117">
            <v>0</v>
          </cell>
          <cell r="H117">
            <v>0</v>
          </cell>
          <cell r="I117" t="str">
            <v>PARTIDAS NIVEL 4</v>
          </cell>
        </row>
        <row r="118">
          <cell r="A118" t="str">
            <v>011103070201</v>
          </cell>
          <cell r="B118" t="str">
            <v>CARGUIO Y TRANSPORTE ROCA GRANDE HASTA D = 1.0 KM</v>
          </cell>
          <cell r="C118" t="str">
            <v>M3</v>
          </cell>
          <cell r="D118" t="e">
            <v>#N/A</v>
          </cell>
          <cell r="E118">
            <v>0</v>
          </cell>
          <cell r="F118">
            <v>0</v>
          </cell>
          <cell r="G118">
            <v>0</v>
          </cell>
          <cell r="H118">
            <v>0</v>
          </cell>
          <cell r="I118" t="str">
            <v>PARTIDAS NIVEL 4</v>
          </cell>
        </row>
        <row r="119">
          <cell r="A119" t="str">
            <v>011103070202</v>
          </cell>
          <cell r="B119" t="str">
            <v>TRANSPORTE ROCA GRANDE HASTA D= DE 1.0 A 30.0 KM</v>
          </cell>
          <cell r="C119" t="str">
            <v>M3K</v>
          </cell>
          <cell r="D119" t="e">
            <v>#N/A</v>
          </cell>
          <cell r="E119">
            <v>0</v>
          </cell>
          <cell r="F119">
            <v>0</v>
          </cell>
          <cell r="G119">
            <v>0</v>
          </cell>
          <cell r="H119">
            <v>0</v>
          </cell>
          <cell r="I119" t="str">
            <v>PARTIDAS NIVEL 4</v>
          </cell>
        </row>
        <row r="120">
          <cell r="A120" t="str">
            <v>0111010101021</v>
          </cell>
          <cell r="B120" t="str">
            <v>CAMION CISTERNA_4x2_400Hp_AGUA (5,000gGAL)</v>
          </cell>
          <cell r="C120" t="str">
            <v>H-E</v>
          </cell>
          <cell r="D120">
            <v>168.356749796163</v>
          </cell>
          <cell r="E120">
            <v>0</v>
          </cell>
          <cell r="F120">
            <v>0</v>
          </cell>
          <cell r="G120">
            <v>0</v>
          </cell>
          <cell r="H120">
            <v>0</v>
          </cell>
          <cell r="I120" t="str">
            <v>PARTIDAS NIVEL 4</v>
          </cell>
        </row>
        <row r="121">
          <cell r="A121" t="str">
            <v>0111010201031</v>
          </cell>
          <cell r="B121" t="str">
            <v>EXCAVADORA_S/ORUGAS_260Hp</v>
          </cell>
          <cell r="C121" t="str">
            <v>H-E</v>
          </cell>
          <cell r="D121">
            <v>480.63693107344636</v>
          </cell>
          <cell r="E121">
            <v>0</v>
          </cell>
          <cell r="F121">
            <v>0</v>
          </cell>
          <cell r="G121">
            <v>0</v>
          </cell>
          <cell r="H121">
            <v>0</v>
          </cell>
          <cell r="I121" t="str">
            <v>PARTIDAS NIVEL 4</v>
          </cell>
        </row>
        <row r="122">
          <cell r="A122" t="str">
            <v>011101010101</v>
          </cell>
          <cell r="B122" t="str">
            <v>CARGADOR_FRONTAL_S/LLANTAS_195Hp</v>
          </cell>
          <cell r="C122" t="str">
            <v>H-E</v>
          </cell>
          <cell r="D122">
            <v>274.94142056497174</v>
          </cell>
          <cell r="E122">
            <v>0</v>
          </cell>
          <cell r="F122">
            <v>0</v>
          </cell>
          <cell r="G122">
            <v>0</v>
          </cell>
          <cell r="H122">
            <v>0</v>
          </cell>
          <cell r="I122" t="str">
            <v>PARTIDAS NIVEL 4</v>
          </cell>
        </row>
        <row r="123">
          <cell r="A123" t="str">
            <v>011101010102</v>
          </cell>
          <cell r="B123" t="str">
            <v>CAMION CISTERNA_4x2_210Hp_AGUA (3,000gGAL)</v>
          </cell>
          <cell r="C123" t="str">
            <v>HM</v>
          </cell>
          <cell r="D123" t="e">
            <v>#N/A</v>
          </cell>
          <cell r="E123">
            <v>0</v>
          </cell>
          <cell r="F123">
            <v>0</v>
          </cell>
          <cell r="G123">
            <v>0</v>
          </cell>
          <cell r="H123">
            <v>0</v>
          </cell>
          <cell r="I123" t="str">
            <v>PARTIDAS NIVEL 4</v>
          </cell>
        </row>
        <row r="124">
          <cell r="A124" t="str">
            <v>0111010101041</v>
          </cell>
          <cell r="B124" t="str">
            <v>CAMION VOLQUETE_6x4_255Hp_15M3</v>
          </cell>
          <cell r="C124" t="str">
            <v>H-E</v>
          </cell>
          <cell r="D124">
            <v>244.16715419962338</v>
          </cell>
          <cell r="E124">
            <v>0</v>
          </cell>
          <cell r="F124">
            <v>0</v>
          </cell>
          <cell r="G124">
            <v>0</v>
          </cell>
          <cell r="H124">
            <v>0</v>
          </cell>
          <cell r="I124" t="str">
            <v>PARTIDAS NIVEL 4</v>
          </cell>
        </row>
        <row r="125">
          <cell r="A125" t="str">
            <v>011101010705</v>
          </cell>
          <cell r="B125" t="str">
            <v>TRACTOR S/ORUGAS_325Hp</v>
          </cell>
          <cell r="C125" t="str">
            <v>H-E</v>
          </cell>
          <cell r="D125">
            <v>573.33794915254236</v>
          </cell>
          <cell r="E125">
            <v>0</v>
          </cell>
          <cell r="F125">
            <v>0</v>
          </cell>
          <cell r="G125">
            <v>0</v>
          </cell>
          <cell r="H125">
            <v>0</v>
          </cell>
          <cell r="I125" t="str">
            <v>PARTIDAS NIVEL 4</v>
          </cell>
        </row>
        <row r="126">
          <cell r="A126" t="str">
            <v>011101020102</v>
          </cell>
          <cell r="B126" t="str">
            <v>TRACTOR_S/ORUGAS_180Hp</v>
          </cell>
          <cell r="C126" t="str">
            <v>H-E</v>
          </cell>
          <cell r="D126">
            <v>408.02534576271194</v>
          </cell>
          <cell r="E126">
            <v>0</v>
          </cell>
          <cell r="F126">
            <v>0</v>
          </cell>
          <cell r="G126">
            <v>0</v>
          </cell>
          <cell r="H126">
            <v>0</v>
          </cell>
          <cell r="I126" t="str">
            <v>PARTIDAS NIVEL 4</v>
          </cell>
        </row>
        <row r="127">
          <cell r="A127" t="str">
            <v>011101020103</v>
          </cell>
          <cell r="B127" t="str">
            <v>EXCAVADORA_S/ORUGAS_120Hp_1.50 YD3</v>
          </cell>
          <cell r="C127" t="str">
            <v>H-E</v>
          </cell>
          <cell r="D127" t="e">
            <v>#N/A</v>
          </cell>
          <cell r="E127">
            <v>0</v>
          </cell>
          <cell r="F127">
            <v>0</v>
          </cell>
          <cell r="G127">
            <v>0</v>
          </cell>
          <cell r="H127">
            <v>0</v>
          </cell>
          <cell r="I127" t="str">
            <v>PARTIDAS NIVEL 4</v>
          </cell>
        </row>
        <row r="128">
          <cell r="A128" t="str">
            <v>011101020104</v>
          </cell>
          <cell r="B128" t="str">
            <v>RETROEXCAVADORA_S/LLANTAS_58Hp_1 YD3</v>
          </cell>
          <cell r="C128" t="str">
            <v>H-E</v>
          </cell>
          <cell r="D128">
            <v>157.74066327683619</v>
          </cell>
          <cell r="E128">
            <v>0</v>
          </cell>
          <cell r="F128">
            <v>0</v>
          </cell>
          <cell r="G128">
            <v>0</v>
          </cell>
          <cell r="H128">
            <v>0</v>
          </cell>
          <cell r="I128" t="str">
            <v>PARTIDAS NIVEL 4</v>
          </cell>
        </row>
        <row r="129">
          <cell r="A129" t="str">
            <v>011101020201</v>
          </cell>
          <cell r="B129" t="str">
            <v>RODILLO VIB_LISO AUTOPROPULSADO_135Hp_12TM</v>
          </cell>
          <cell r="C129" t="str">
            <v>H-E</v>
          </cell>
          <cell r="D129">
            <v>193.79132542372884</v>
          </cell>
          <cell r="E129">
            <v>0</v>
          </cell>
          <cell r="F129">
            <v>0</v>
          </cell>
          <cell r="G129">
            <v>0</v>
          </cell>
          <cell r="H129">
            <v>0</v>
          </cell>
          <cell r="I129" t="str">
            <v>PARTIDAS NIVEL 4</v>
          </cell>
        </row>
        <row r="130">
          <cell r="A130" t="str">
            <v>011101020202</v>
          </cell>
          <cell r="B130" t="str">
            <v>MOTONIVELADORA_125Hp</v>
          </cell>
          <cell r="C130" t="str">
            <v>H-E</v>
          </cell>
          <cell r="D130">
            <v>331.79310056497178</v>
          </cell>
          <cell r="E130">
            <v>0</v>
          </cell>
          <cell r="F130">
            <v>0</v>
          </cell>
          <cell r="G130">
            <v>0</v>
          </cell>
          <cell r="H130">
            <v>0</v>
          </cell>
          <cell r="I130" t="str">
            <v>PARTIDAS NIVEL 4</v>
          </cell>
        </row>
        <row r="131">
          <cell r="A131" t="str">
            <v>01110102020211</v>
          </cell>
          <cell r="B131" t="str">
            <v>MOTONIVELADORA_185Hp</v>
          </cell>
          <cell r="C131" t="str">
            <v>H-E</v>
          </cell>
          <cell r="D131">
            <v>354.33504971751415</v>
          </cell>
          <cell r="E131">
            <v>0</v>
          </cell>
          <cell r="F131">
            <v>0</v>
          </cell>
          <cell r="G131">
            <v>0</v>
          </cell>
          <cell r="H131">
            <v>0</v>
          </cell>
          <cell r="I131" t="str">
            <v>PARTIDAS NIVEL 4</v>
          </cell>
        </row>
        <row r="132">
          <cell r="A132" t="str">
            <v>011102040301</v>
          </cell>
          <cell r="B132" t="str">
            <v>EXTRACCION DE ROCA DE CANTERA: TAMAÑO MAXIMO 1.50 M</v>
          </cell>
          <cell r="C132" t="str">
            <v>M3</v>
          </cell>
          <cell r="D132" t="e">
            <v>#N/A</v>
          </cell>
          <cell r="E132">
            <v>0</v>
          </cell>
          <cell r="F132">
            <v>0</v>
          </cell>
          <cell r="G132">
            <v>0</v>
          </cell>
          <cell r="H132">
            <v>0</v>
          </cell>
          <cell r="I132" t="str">
            <v>PARTIDAS NIVEL 4</v>
          </cell>
        </row>
        <row r="133">
          <cell r="A133" t="str">
            <v>011102040302</v>
          </cell>
          <cell r="B133" t="str">
            <v xml:space="preserve">SELECCIÓN Y APILADO ROCA_CANTERA: TAMAÑO MAXIMO 1.50 M </v>
          </cell>
          <cell r="C133" t="str">
            <v>M3</v>
          </cell>
          <cell r="D133" t="e">
            <v>#N/A</v>
          </cell>
          <cell r="E133">
            <v>0</v>
          </cell>
          <cell r="F133">
            <v>0</v>
          </cell>
          <cell r="G133">
            <v>0</v>
          </cell>
          <cell r="H133">
            <v>0</v>
          </cell>
          <cell r="I133" t="str">
            <v>PARTIDAS NIVEL 4</v>
          </cell>
        </row>
        <row r="134">
          <cell r="A134" t="str">
            <v>011102050202</v>
          </cell>
          <cell r="B134" t="str">
            <v>SEGURIDAD INDUSTRIAL Y SALUD OCUPACIONAL</v>
          </cell>
          <cell r="C134" t="str">
            <v>GBL</v>
          </cell>
          <cell r="D134" t="e">
            <v>#N/A</v>
          </cell>
          <cell r="E134">
            <v>0</v>
          </cell>
          <cell r="F134">
            <v>0</v>
          </cell>
          <cell r="G134">
            <v>0</v>
          </cell>
          <cell r="H134">
            <v>0</v>
          </cell>
          <cell r="I134" t="str">
            <v>PARTIDAS NIVEL 4</v>
          </cell>
        </row>
        <row r="135">
          <cell r="A135" t="str">
            <v>011102050203</v>
          </cell>
          <cell r="B135" t="str">
            <v>RECLUTAMIENTO Y CAPACITACIÓN DEL PERSONAL</v>
          </cell>
          <cell r="C135" t="str">
            <v>GBL</v>
          </cell>
          <cell r="D135" t="e">
            <v>#N/A</v>
          </cell>
          <cell r="E135">
            <v>0</v>
          </cell>
          <cell r="F135">
            <v>0</v>
          </cell>
          <cell r="G135">
            <v>0</v>
          </cell>
          <cell r="H135">
            <v>0</v>
          </cell>
          <cell r="I135" t="str">
            <v>PARTIDAS NIVEL 4</v>
          </cell>
        </row>
        <row r="136">
          <cell r="A136" t="str">
            <v>011102050204</v>
          </cell>
          <cell r="B136" t="str">
            <v xml:space="preserve">SERVICIOS AL PERSONAL </v>
          </cell>
          <cell r="C136" t="str">
            <v>GBL</v>
          </cell>
          <cell r="D136" t="e">
            <v>#N/A</v>
          </cell>
          <cell r="E136">
            <v>0</v>
          </cell>
          <cell r="F136">
            <v>0</v>
          </cell>
          <cell r="G136">
            <v>0</v>
          </cell>
          <cell r="H136">
            <v>0</v>
          </cell>
          <cell r="I136" t="str">
            <v>PARTIDAS NIVEL 4</v>
          </cell>
        </row>
        <row r="137">
          <cell r="A137" t="str">
            <v>011103010102</v>
          </cell>
          <cell r="B137" t="str">
            <v>LIMPIEZA Y DESBROCE</v>
          </cell>
          <cell r="C137" t="str">
            <v>M2</v>
          </cell>
          <cell r="D137" t="e">
            <v>#N/A</v>
          </cell>
          <cell r="E137">
            <v>0</v>
          </cell>
          <cell r="F137">
            <v>0</v>
          </cell>
          <cell r="G137">
            <v>0</v>
          </cell>
          <cell r="H137">
            <v>0</v>
          </cell>
          <cell r="I137" t="str">
            <v>PARTIDAS NIVEL 4</v>
          </cell>
        </row>
        <row r="138">
          <cell r="A138" t="str">
            <v>011103010501</v>
          </cell>
          <cell r="B138" t="str">
            <v>EXCAVACION CIMENTACION DE DIQUES PAMPA DEL TORO</v>
          </cell>
          <cell r="C138" t="str">
            <v>M3</v>
          </cell>
          <cell r="D138" t="e">
            <v>#N/A</v>
          </cell>
          <cell r="E138">
            <v>0</v>
          </cell>
          <cell r="F138">
            <v>0</v>
          </cell>
          <cell r="G138">
            <v>0</v>
          </cell>
          <cell r="H138">
            <v>0</v>
          </cell>
          <cell r="I138" t="str">
            <v>PARTIDAS NIVEL 4</v>
          </cell>
        </row>
        <row r="139">
          <cell r="A139" t="str">
            <v>0111030105012</v>
          </cell>
          <cell r="B139" t="str">
            <v>DESCOLMATACIÓN DEL CAUCE</v>
          </cell>
          <cell r="C139" t="str">
            <v>M3</v>
          </cell>
          <cell r="D139" t="e">
            <v>#N/A</v>
          </cell>
          <cell r="E139">
            <v>0</v>
          </cell>
          <cell r="F139">
            <v>0</v>
          </cell>
          <cell r="G139">
            <v>0</v>
          </cell>
          <cell r="H139">
            <v>0</v>
          </cell>
          <cell r="I139" t="str">
            <v>PARTIDAS NIVEL 4</v>
          </cell>
        </row>
        <row r="140">
          <cell r="A140" t="str">
            <v>0111030105011</v>
          </cell>
          <cell r="B140" t="str">
            <v>EXCAVACION CIMENTACION DE DIQUES</v>
          </cell>
          <cell r="C140" t="str">
            <v>M3</v>
          </cell>
          <cell r="D140" t="e">
            <v>#N/A</v>
          </cell>
          <cell r="E140">
            <v>0</v>
          </cell>
          <cell r="F140">
            <v>0</v>
          </cell>
          <cell r="G140">
            <v>0</v>
          </cell>
          <cell r="H140">
            <v>0</v>
          </cell>
          <cell r="I140" t="str">
            <v>PARTIDAS NIVEL 4</v>
          </cell>
        </row>
        <row r="141">
          <cell r="A141" t="str">
            <v>011103010502</v>
          </cell>
          <cell r="B141" t="str">
            <v>RELLENO ESTRUCTURAS: MATERIAL PROPIO</v>
          </cell>
          <cell r="C141" t="str">
            <v>M3</v>
          </cell>
          <cell r="D141" t="e">
            <v>#N/A</v>
          </cell>
          <cell r="E141">
            <v>0</v>
          </cell>
          <cell r="F141">
            <v>0</v>
          </cell>
          <cell r="G141">
            <v>0</v>
          </cell>
          <cell r="H141">
            <v>0</v>
          </cell>
          <cell r="I141" t="str">
            <v>PARTIDAS NIVEL 4</v>
          </cell>
        </row>
        <row r="142">
          <cell r="A142" t="str">
            <v>011103010503</v>
          </cell>
          <cell r="B142" t="str">
            <v>EXCAVACION DE UÑA DE DIQUES</v>
          </cell>
          <cell r="C142" t="str">
            <v>M3</v>
          </cell>
          <cell r="D142" t="e">
            <v>#N/A</v>
          </cell>
          <cell r="E142">
            <v>0</v>
          </cell>
          <cell r="F142">
            <v>0</v>
          </cell>
          <cell r="G142">
            <v>0</v>
          </cell>
          <cell r="H142">
            <v>0</v>
          </cell>
          <cell r="I142" t="str">
            <v>PARTIDAS NIVEL 4</v>
          </cell>
        </row>
        <row r="143">
          <cell r="A143" t="str">
            <v>011103010504</v>
          </cell>
          <cell r="B143" t="str">
            <v>EXCAVACION PARA ESTRUCTURAS</v>
          </cell>
          <cell r="C143" t="str">
            <v>M3</v>
          </cell>
          <cell r="D143" t="e">
            <v>#N/A</v>
          </cell>
          <cell r="E143">
            <v>0</v>
          </cell>
          <cell r="F143">
            <v>0</v>
          </cell>
          <cell r="G143">
            <v>0</v>
          </cell>
          <cell r="H143">
            <v>0</v>
          </cell>
          <cell r="I143" t="str">
            <v>PARTIDAS NIVEL 4</v>
          </cell>
        </row>
        <row r="144">
          <cell r="A144" t="str">
            <v>011103010507</v>
          </cell>
          <cell r="B144" t="str">
            <v>EXACAVACION Y NIVELACION DEL CAUCE</v>
          </cell>
          <cell r="C144" t="str">
            <v>M3</v>
          </cell>
          <cell r="D144" t="e">
            <v>#N/A</v>
          </cell>
          <cell r="E144">
            <v>0</v>
          </cell>
          <cell r="F144">
            <v>0</v>
          </cell>
          <cell r="G144">
            <v>0</v>
          </cell>
          <cell r="H144">
            <v>0</v>
          </cell>
          <cell r="I144" t="str">
            <v>PARTIDAS NIVEL 4</v>
          </cell>
        </row>
        <row r="145">
          <cell r="A145" t="str">
            <v>011103010508</v>
          </cell>
          <cell r="B145" t="str">
            <v>CONFORMACION SUPERFICIE CIMENTACION DE DIQUES</v>
          </cell>
          <cell r="C145" t="str">
            <v>M2</v>
          </cell>
          <cell r="D145" t="e">
            <v>#N/A</v>
          </cell>
          <cell r="E145">
            <v>0</v>
          </cell>
          <cell r="F145">
            <v>0</v>
          </cell>
          <cell r="G145">
            <v>0</v>
          </cell>
          <cell r="H145">
            <v>0</v>
          </cell>
          <cell r="I145" t="str">
            <v>PARTIDAS NIVEL 4</v>
          </cell>
        </row>
        <row r="146">
          <cell r="A146" t="str">
            <v>011103010510</v>
          </cell>
          <cell r="B146" t="str">
            <v>EXCAVACIÓN CIMENTACIÓN DE DIQUES BAJO AGUA</v>
          </cell>
          <cell r="C146" t="str">
            <v>M3</v>
          </cell>
          <cell r="D146" t="e">
            <v>#N/A</v>
          </cell>
          <cell r="E146">
            <v>0</v>
          </cell>
          <cell r="F146">
            <v>0</v>
          </cell>
          <cell r="G146">
            <v>0</v>
          </cell>
          <cell r="H146">
            <v>0</v>
          </cell>
          <cell r="I146" t="str">
            <v>PARTIDAS NIVEL 4</v>
          </cell>
        </row>
        <row r="147">
          <cell r="A147" t="str">
            <v>011103010512</v>
          </cell>
          <cell r="B147" t="str">
            <v>EXCAVACION Y NIVELACION DEL CAUCE BAJO AGUA</v>
          </cell>
          <cell r="C147" t="str">
            <v>M3</v>
          </cell>
          <cell r="D147" t="e">
            <v>#N/A</v>
          </cell>
          <cell r="E147">
            <v>0</v>
          </cell>
          <cell r="F147">
            <v>0</v>
          </cell>
          <cell r="G147">
            <v>0</v>
          </cell>
          <cell r="H147">
            <v>0</v>
          </cell>
          <cell r="I147" t="str">
            <v>PARTIDAS NIVEL 4</v>
          </cell>
        </row>
        <row r="148">
          <cell r="A148" t="str">
            <v>011103040101</v>
          </cell>
          <cell r="B148" t="str">
            <v>RELLENO CON MATERIAL DE AFIRMADO</v>
          </cell>
          <cell r="C148" t="str">
            <v>M3</v>
          </cell>
          <cell r="D148" t="e">
            <v>#N/A</v>
          </cell>
          <cell r="E148">
            <v>0</v>
          </cell>
          <cell r="F148">
            <v>0</v>
          </cell>
          <cell r="G148">
            <v>0</v>
          </cell>
          <cell r="H148">
            <v>0</v>
          </cell>
          <cell r="I148" t="str">
            <v>PARTIDAS NIVEL 4</v>
          </cell>
        </row>
        <row r="149">
          <cell r="A149" t="str">
            <v>011103040202</v>
          </cell>
          <cell r="B149" t="str">
            <v>RELLENO GRAVA ARENOSA SIN COMPACTAR</v>
          </cell>
          <cell r="C149" t="str">
            <v>M3</v>
          </cell>
          <cell r="D149" t="e">
            <v>#N/A</v>
          </cell>
          <cell r="E149">
            <v>0</v>
          </cell>
          <cell r="F149">
            <v>0</v>
          </cell>
          <cell r="G149">
            <v>0</v>
          </cell>
          <cell r="H149">
            <v>0</v>
          </cell>
          <cell r="I149" t="str">
            <v>PARTIDAS NIVEL 4</v>
          </cell>
        </row>
        <row r="150">
          <cell r="A150" t="str">
            <v>011103040301</v>
          </cell>
          <cell r="B150" t="str">
            <v>RELLENO COMUN COMPACTADO: MATERIAL PROPIO</v>
          </cell>
          <cell r="C150" t="str">
            <v>M3</v>
          </cell>
          <cell r="D150" t="e">
            <v>#N/A</v>
          </cell>
          <cell r="E150">
            <v>0</v>
          </cell>
          <cell r="F150">
            <v>0</v>
          </cell>
          <cell r="G150">
            <v>0</v>
          </cell>
          <cell r="H150">
            <v>0</v>
          </cell>
          <cell r="I150" t="str">
            <v>PARTIDAS NIVEL 4</v>
          </cell>
        </row>
        <row r="151">
          <cell r="A151" t="str">
            <v>011103040302</v>
          </cell>
          <cell r="B151" t="str">
            <v>RELLENO COMUN COMPACTADO: MATERIAL DE PRESTAMO</v>
          </cell>
          <cell r="C151" t="str">
            <v>M3</v>
          </cell>
          <cell r="D151" t="e">
            <v>#N/A</v>
          </cell>
          <cell r="E151">
            <v>0</v>
          </cell>
          <cell r="F151">
            <v>0</v>
          </cell>
          <cell r="G151">
            <v>0</v>
          </cell>
          <cell r="H151">
            <v>0</v>
          </cell>
          <cell r="I151" t="str">
            <v>PARTIDAS NIVEL 4</v>
          </cell>
        </row>
        <row r="152">
          <cell r="A152" t="str">
            <v>011103040303</v>
          </cell>
          <cell r="B152" t="str">
            <v>RELLENO COMUN SIN COMPACTAR: MATERIAL PROPIO</v>
          </cell>
          <cell r="C152" t="str">
            <v>M3</v>
          </cell>
          <cell r="D152" t="e">
            <v>#N/A</v>
          </cell>
          <cell r="E152">
            <v>0</v>
          </cell>
          <cell r="F152">
            <v>0</v>
          </cell>
          <cell r="G152">
            <v>0</v>
          </cell>
          <cell r="H152">
            <v>0</v>
          </cell>
          <cell r="I152" t="str">
            <v>PARTIDAS NIVEL 4</v>
          </cell>
        </row>
        <row r="153">
          <cell r="A153" t="str">
            <v>011103050101</v>
          </cell>
          <cell r="B153" t="str">
            <v>REFINE PARA COLOCACIÓN DE ENROCADOS</v>
          </cell>
          <cell r="C153" t="str">
            <v>M2</v>
          </cell>
          <cell r="D153" t="e">
            <v>#N/A</v>
          </cell>
          <cell r="E153">
            <v>0</v>
          </cell>
          <cell r="F153">
            <v>0</v>
          </cell>
          <cell r="G153">
            <v>0</v>
          </cell>
          <cell r="H153">
            <v>0</v>
          </cell>
          <cell r="I153" t="str">
            <v>PARTIDAS NIVEL 4</v>
          </cell>
        </row>
        <row r="154">
          <cell r="A154" t="str">
            <v>011103050103</v>
          </cell>
          <cell r="B154" t="str">
            <v>ENROCADO Y ACOMODO: UÑA DEL DIQUE</v>
          </cell>
          <cell r="C154" t="str">
            <v>M3</v>
          </cell>
          <cell r="D154" t="e">
            <v>#N/A</v>
          </cell>
          <cell r="E154">
            <v>0</v>
          </cell>
          <cell r="F154">
            <v>0</v>
          </cell>
          <cell r="G154">
            <v>0</v>
          </cell>
          <cell r="H154">
            <v>0</v>
          </cell>
          <cell r="I154" t="str">
            <v>PARTIDAS NIVEL 4</v>
          </cell>
        </row>
        <row r="155">
          <cell r="A155" t="str">
            <v>011103050108</v>
          </cell>
          <cell r="B155" t="str">
            <v>ENROCADO Y ACOMODO: PROTECCIÓN TALUD</v>
          </cell>
          <cell r="C155" t="str">
            <v>M3</v>
          </cell>
          <cell r="D155" t="e">
            <v>#N/A</v>
          </cell>
          <cell r="E155">
            <v>0</v>
          </cell>
          <cell r="F155">
            <v>0</v>
          </cell>
          <cell r="G155">
            <v>0</v>
          </cell>
          <cell r="H155">
            <v>0</v>
          </cell>
          <cell r="I155" t="str">
            <v>PARTIDAS NIVEL 4</v>
          </cell>
        </row>
        <row r="156">
          <cell r="A156" t="str">
            <v>011103050109</v>
          </cell>
          <cell r="B156" t="str">
            <v xml:space="preserve">ENROCADO Y ACOMODO-UÑA Y TALUD DEL DIQUE </v>
          </cell>
          <cell r="C156" t="str">
            <v>M3</v>
          </cell>
          <cell r="D156" t="e">
            <v>#N/A</v>
          </cell>
          <cell r="E156">
            <v>0</v>
          </cell>
          <cell r="F156">
            <v>0</v>
          </cell>
          <cell r="G156">
            <v>0</v>
          </cell>
          <cell r="H156">
            <v>0</v>
          </cell>
          <cell r="I156" t="str">
            <v>PARTIDAS NIVEL 4</v>
          </cell>
        </row>
        <row r="157">
          <cell r="A157" t="str">
            <v>011103050110</v>
          </cell>
          <cell r="B157" t="str">
            <v>REFINE PARA COLOCACIÓN DE HIDROSIEMBRA</v>
          </cell>
          <cell r="C157" t="str">
            <v>M3</v>
          </cell>
          <cell r="D157" t="e">
            <v>#N/A</v>
          </cell>
          <cell r="E157">
            <v>0</v>
          </cell>
          <cell r="F157">
            <v>0</v>
          </cell>
          <cell r="G157">
            <v>0</v>
          </cell>
          <cell r="H157">
            <v>0</v>
          </cell>
          <cell r="I157" t="str">
            <v>PARTIDAS NIVEL 4</v>
          </cell>
        </row>
        <row r="158">
          <cell r="A158" t="str">
            <v>011103050111</v>
          </cell>
          <cell r="B158" t="str">
            <v>ENROCADO Y ACOMODO_TALUD Y CAUCE DE RÍO</v>
          </cell>
          <cell r="C158" t="str">
            <v>M3</v>
          </cell>
          <cell r="D158" t="e">
            <v>#N/A</v>
          </cell>
          <cell r="E158">
            <v>0</v>
          </cell>
          <cell r="F158">
            <v>0</v>
          </cell>
          <cell r="G158">
            <v>0</v>
          </cell>
          <cell r="H158">
            <v>0</v>
          </cell>
          <cell r="I158" t="str">
            <v>PARTIDAS NIVEL 4</v>
          </cell>
        </row>
        <row r="159">
          <cell r="A159" t="str">
            <v>011103060101</v>
          </cell>
          <cell r="B159" t="str">
            <v>MANTO GEOTEXTIL DE 400 GR/M2</v>
          </cell>
          <cell r="C159" t="str">
            <v>M2</v>
          </cell>
          <cell r="D159" t="e">
            <v>#N/A</v>
          </cell>
          <cell r="E159">
            <v>0</v>
          </cell>
          <cell r="F159">
            <v>0</v>
          </cell>
          <cell r="G159">
            <v>0</v>
          </cell>
          <cell r="H159">
            <v>0</v>
          </cell>
          <cell r="I159" t="str">
            <v>PARTIDAS NIVEL 4</v>
          </cell>
        </row>
        <row r="160">
          <cell r="A160" t="str">
            <v>011103060103</v>
          </cell>
          <cell r="B160" t="str">
            <v>MANTO GEOTEXTIL DE 1000 GR/M2</v>
          </cell>
          <cell r="C160" t="str">
            <v>M2</v>
          </cell>
          <cell r="D160" t="e">
            <v>#N/A</v>
          </cell>
          <cell r="E160">
            <v>0</v>
          </cell>
          <cell r="F160">
            <v>0</v>
          </cell>
          <cell r="G160">
            <v>0</v>
          </cell>
          <cell r="H160">
            <v>0</v>
          </cell>
          <cell r="I160" t="str">
            <v>PARTIDAS NIVEL 4</v>
          </cell>
        </row>
        <row r="161">
          <cell r="A161" t="str">
            <v>011103060201</v>
          </cell>
          <cell r="B161" t="str">
            <v>PROTECCIÓN_TALUD_HIDROSIEMBRA+GEOCELDAS</v>
          </cell>
          <cell r="C161" t="str">
            <v>M2</v>
          </cell>
          <cell r="D161" t="e">
            <v>#N/A</v>
          </cell>
          <cell r="E161">
            <v>0</v>
          </cell>
          <cell r="F161">
            <v>0</v>
          </cell>
          <cell r="G161">
            <v>0</v>
          </cell>
          <cell r="H161">
            <v>0</v>
          </cell>
          <cell r="I161" t="str">
            <v>PARTIDAS NIVEL 4</v>
          </cell>
        </row>
        <row r="162">
          <cell r="A162" t="str">
            <v>011103070103</v>
          </cell>
          <cell r="B162" t="str">
            <v xml:space="preserve">CARGUIO Y TRANSPORTE MATERIAL EXCEDENTE HASTA D = 1.0 KM </v>
          </cell>
          <cell r="C162" t="str">
            <v>M3</v>
          </cell>
          <cell r="D162" t="e">
            <v>#N/A</v>
          </cell>
          <cell r="E162">
            <v>0</v>
          </cell>
          <cell r="F162">
            <v>0</v>
          </cell>
          <cell r="G162">
            <v>0</v>
          </cell>
          <cell r="H162">
            <v>0</v>
          </cell>
          <cell r="I162" t="str">
            <v>PARTIDAS NIVEL 4</v>
          </cell>
        </row>
        <row r="163">
          <cell r="A163" t="str">
            <v>0111030701031</v>
          </cell>
          <cell r="B163" t="str">
            <v>TRANSPORTE MATERIAL EXCEDENTE HASTA D = 1.0 KM</v>
          </cell>
          <cell r="C163" t="str">
            <v>M3</v>
          </cell>
          <cell r="D163">
            <v>4.6508029371356843</v>
          </cell>
          <cell r="E163">
            <v>1</v>
          </cell>
          <cell r="F163">
            <v>0</v>
          </cell>
          <cell r="G163">
            <v>0</v>
          </cell>
          <cell r="H163">
            <v>0</v>
          </cell>
          <cell r="I163" t="str">
            <v>PARTIDAS NIVEL 3</v>
          </cell>
        </row>
        <row r="164">
          <cell r="A164" t="str">
            <v>0111030701032</v>
          </cell>
          <cell r="B164" t="str">
            <v>TRANSPORTE MATERIAL EXCEDENTE DESPUES DE 1KM</v>
          </cell>
          <cell r="C164" t="str">
            <v>M3-KM</v>
          </cell>
          <cell r="D164" t="e">
            <v>#N/A</v>
          </cell>
          <cell r="E164">
            <v>0</v>
          </cell>
          <cell r="F164">
            <v>0</v>
          </cell>
          <cell r="G164">
            <v>0</v>
          </cell>
          <cell r="H164">
            <v>0</v>
          </cell>
          <cell r="I164" t="str">
            <v>PARTIDAS NIVEL 4</v>
          </cell>
        </row>
        <row r="165">
          <cell r="A165" t="str">
            <v>011103070201</v>
          </cell>
          <cell r="B165" t="str">
            <v>CARGUIO Y TRANSPORTE ROCA GRANDE HASTA D = 1.0 KM</v>
          </cell>
          <cell r="C165" t="str">
            <v>M3</v>
          </cell>
          <cell r="D165" t="e">
            <v>#N/A</v>
          </cell>
          <cell r="E165">
            <v>0</v>
          </cell>
          <cell r="F165">
            <v>0</v>
          </cell>
          <cell r="G165">
            <v>0</v>
          </cell>
          <cell r="H165">
            <v>0</v>
          </cell>
          <cell r="I165" t="str">
            <v>PARTIDAS NIVEL 4</v>
          </cell>
        </row>
        <row r="166">
          <cell r="A166" t="str">
            <v>011103070202</v>
          </cell>
          <cell r="B166" t="str">
            <v>TRANSPORTE ROCA GRANDE HASTA D= DE 1.0 A 30.0 KM</v>
          </cell>
          <cell r="C166" t="str">
            <v>M3K</v>
          </cell>
          <cell r="D166" t="e">
            <v>#N/A</v>
          </cell>
          <cell r="E166">
            <v>0</v>
          </cell>
          <cell r="F166">
            <v>0</v>
          </cell>
          <cell r="G166">
            <v>0</v>
          </cell>
          <cell r="H166">
            <v>0</v>
          </cell>
          <cell r="I166" t="str">
            <v>PARTIDAS NIVEL 4</v>
          </cell>
        </row>
        <row r="167">
          <cell r="A167" t="str">
            <v>011104010106</v>
          </cell>
          <cell r="B167" t="str">
            <v>CONCRETO f'c = 210 Kg/cm2</v>
          </cell>
          <cell r="C167" t="str">
            <v>M3</v>
          </cell>
          <cell r="D167" t="e">
            <v>#N/A</v>
          </cell>
          <cell r="E167">
            <v>0</v>
          </cell>
          <cell r="F167">
            <v>0</v>
          </cell>
          <cell r="G167">
            <v>0</v>
          </cell>
          <cell r="H167">
            <v>0</v>
          </cell>
          <cell r="I167" t="str">
            <v>PARTIDAS NIVEL 4</v>
          </cell>
        </row>
        <row r="168">
          <cell r="A168" t="str">
            <v>011104040101</v>
          </cell>
          <cell r="B168" t="str">
            <v xml:space="preserve">ENCOFRADO Y DESENCOFRADO VERTICAL </v>
          </cell>
          <cell r="C168" t="str">
            <v>M2</v>
          </cell>
          <cell r="D168" t="e">
            <v>#N/A</v>
          </cell>
          <cell r="E168">
            <v>0</v>
          </cell>
          <cell r="F168">
            <v>0</v>
          </cell>
          <cell r="G168">
            <v>0</v>
          </cell>
          <cell r="H168">
            <v>0</v>
          </cell>
          <cell r="I168" t="str">
            <v>PARTIDAS NIVEL 4</v>
          </cell>
        </row>
        <row r="169">
          <cell r="A169" t="str">
            <v>011104050101</v>
          </cell>
          <cell r="B169" t="str">
            <v>ACERO DE REFUERZO</v>
          </cell>
          <cell r="C169" t="str">
            <v>TM</v>
          </cell>
          <cell r="D169" t="e">
            <v>#N/A</v>
          </cell>
          <cell r="E169">
            <v>0</v>
          </cell>
          <cell r="F169">
            <v>0</v>
          </cell>
          <cell r="G169">
            <v>0</v>
          </cell>
          <cell r="H169">
            <v>0</v>
          </cell>
          <cell r="I169" t="str">
            <v>PARTIDAS NIVEL 4</v>
          </cell>
        </row>
        <row r="170">
          <cell r="A170" t="str">
            <v>011103040102113</v>
          </cell>
          <cell r="B170" t="str">
            <v xml:space="preserve">CARGUIO ROCA GRANDE </v>
          </cell>
          <cell r="C170" t="str">
            <v>M3</v>
          </cell>
          <cell r="D170">
            <v>9.3464747800376671</v>
          </cell>
          <cell r="E170">
            <v>1</v>
          </cell>
          <cell r="F170">
            <v>0</v>
          </cell>
          <cell r="G170">
            <v>0</v>
          </cell>
          <cell r="H170">
            <v>0</v>
          </cell>
          <cell r="I170" t="str">
            <v>PARTIDAS NIVEL 3</v>
          </cell>
        </row>
        <row r="171">
          <cell r="A171" t="str">
            <v>011103040102114</v>
          </cell>
          <cell r="B171" t="str">
            <v>CARGUIO MATERIAL EXCEDENTE</v>
          </cell>
          <cell r="C171" t="str">
            <v>M3</v>
          </cell>
          <cell r="D171">
            <v>6.6760534143126185</v>
          </cell>
          <cell r="E171">
            <v>1</v>
          </cell>
          <cell r="F171">
            <v>0</v>
          </cell>
          <cell r="G171">
            <v>0</v>
          </cell>
          <cell r="H171">
            <v>0</v>
          </cell>
          <cell r="I171" t="str">
            <v>PARTIDAS NIVEL 3</v>
          </cell>
        </row>
        <row r="172">
          <cell r="A172" t="str">
            <v>011103040102115</v>
          </cell>
          <cell r="B172" t="str">
            <v>CARGUIO MATERIAL GRANULAR</v>
          </cell>
          <cell r="C172" t="str">
            <v>M3</v>
          </cell>
          <cell r="D172">
            <v>6.6760534143126185</v>
          </cell>
          <cell r="E172">
            <v>1</v>
          </cell>
          <cell r="F172">
            <v>0</v>
          </cell>
          <cell r="G172">
            <v>0</v>
          </cell>
          <cell r="H172">
            <v>0</v>
          </cell>
          <cell r="I172" t="str">
            <v>PARTIDAS NIVEL 3</v>
          </cell>
        </row>
        <row r="173">
          <cell r="A173" t="str">
            <v>011103040102123</v>
          </cell>
          <cell r="B173" t="str">
            <v>CAMION BARANDA</v>
          </cell>
          <cell r="C173" t="str">
            <v>H-E</v>
          </cell>
          <cell r="D173">
            <v>95.09505649717515</v>
          </cell>
          <cell r="E173">
            <v>0</v>
          </cell>
          <cell r="F173">
            <v>0</v>
          </cell>
          <cell r="G173">
            <v>0</v>
          </cell>
          <cell r="H173">
            <v>0</v>
          </cell>
          <cell r="I173" t="str">
            <v>PARTIDAS NIVEL 4</v>
          </cell>
        </row>
        <row r="174">
          <cell r="A174" t="str">
            <v>011103040102124</v>
          </cell>
          <cell r="B174" t="str">
            <v>MOTOSIERRA</v>
          </cell>
          <cell r="C174" t="str">
            <v>H-E</v>
          </cell>
          <cell r="D174">
            <v>22.602149988390991</v>
          </cell>
          <cell r="E174">
            <v>0</v>
          </cell>
          <cell r="F174">
            <v>0</v>
          </cell>
          <cell r="G174">
            <v>0</v>
          </cell>
          <cell r="H174">
            <v>0</v>
          </cell>
          <cell r="I174" t="str">
            <v>PARTIDAS NIVEL 4</v>
          </cell>
        </row>
        <row r="175">
          <cell r="A175" t="str">
            <v>011103040102142</v>
          </cell>
          <cell r="B175" t="str">
            <v>PREPARACION DE SUPERFICIE</v>
          </cell>
          <cell r="C175" t="str">
            <v>M2</v>
          </cell>
          <cell r="D175">
            <v>14.691599999999999</v>
          </cell>
          <cell r="E175">
            <v>0</v>
          </cell>
          <cell r="F175">
            <v>0</v>
          </cell>
          <cell r="G175">
            <v>0</v>
          </cell>
          <cell r="H175">
            <v>0</v>
          </cell>
          <cell r="I175" t="str">
            <v>PARTIDAS NIVEL 4</v>
          </cell>
        </row>
        <row r="176">
          <cell r="A176" t="str">
            <v>011103040102126</v>
          </cell>
          <cell r="B176" t="str">
            <v>AGUA PARA LA OBRA - FA N°08</v>
          </cell>
          <cell r="C176" t="str">
            <v>M3</v>
          </cell>
          <cell r="D176">
            <v>15.723894719676885</v>
          </cell>
          <cell r="E176">
            <v>1</v>
          </cell>
          <cell r="F176">
            <v>0</v>
          </cell>
          <cell r="G176">
            <v>0</v>
          </cell>
          <cell r="H176">
            <v>0</v>
          </cell>
          <cell r="I176" t="str">
            <v>PARTIDAS NIVEL 3</v>
          </cell>
        </row>
        <row r="177">
          <cell r="A177" t="str">
            <v>011103040102127</v>
          </cell>
          <cell r="B177" t="str">
            <v>ENCOFRADO Y DESENCOFRADO DE ESTRUCTURAS NORMAL</v>
          </cell>
          <cell r="C177" t="str">
            <v>M2</v>
          </cell>
          <cell r="D177">
            <v>68.502354915254244</v>
          </cell>
          <cell r="E177">
            <v>0</v>
          </cell>
          <cell r="F177">
            <v>0</v>
          </cell>
          <cell r="G177">
            <v>0</v>
          </cell>
          <cell r="H177">
            <v>0</v>
          </cell>
          <cell r="I177" t="str">
            <v>PARTIDAS NIVEL 4</v>
          </cell>
        </row>
        <row r="178">
          <cell r="A178" t="str">
            <v>011103040102128</v>
          </cell>
          <cell r="B178" t="str">
            <v>ELIMINACIÓN DE RESIDUOS DESMONTE</v>
          </cell>
          <cell r="C178" t="str">
            <v>M3</v>
          </cell>
          <cell r="D178">
            <v>44.026290819209052</v>
          </cell>
          <cell r="E178">
            <v>1</v>
          </cell>
          <cell r="F178">
            <v>0</v>
          </cell>
          <cell r="G178">
            <v>0</v>
          </cell>
          <cell r="H178">
            <v>0</v>
          </cell>
          <cell r="I178" t="str">
            <v>PARTIDAS NIVEL 3</v>
          </cell>
        </row>
        <row r="179">
          <cell r="A179" t="str">
            <v>011103040102129</v>
          </cell>
          <cell r="B179" t="str">
            <v>CAMA DE ARENA</v>
          </cell>
          <cell r="C179" t="str">
            <v>M3</v>
          </cell>
          <cell r="D179">
            <v>59.698063442039249</v>
          </cell>
          <cell r="E179">
            <v>1</v>
          </cell>
          <cell r="F179">
            <v>1</v>
          </cell>
          <cell r="G179">
            <v>0</v>
          </cell>
          <cell r="H179">
            <v>0</v>
          </cell>
          <cell r="I179" t="str">
            <v>PARTIDAS NIVEL 2</v>
          </cell>
        </row>
        <row r="180">
          <cell r="A180" t="str">
            <v>011103040102130</v>
          </cell>
          <cell r="B180" t="str">
            <v>RELLENO CON MATERIAL DE PRESTAMO PARA ESTRUCTURAS</v>
          </cell>
          <cell r="C180" t="str">
            <v>M3</v>
          </cell>
          <cell r="D180">
            <v>85.84347305971589</v>
          </cell>
          <cell r="E180">
            <v>1</v>
          </cell>
          <cell r="F180">
            <v>1</v>
          </cell>
          <cell r="G180">
            <v>0</v>
          </cell>
          <cell r="H180">
            <v>0</v>
          </cell>
          <cell r="I180" t="str">
            <v>PARTIDAS NIVEL 2</v>
          </cell>
        </row>
        <row r="181">
          <cell r="A181" t="str">
            <v>011103040102131</v>
          </cell>
          <cell r="B181" t="str">
            <v>CONCRETO F'C 280KG/CM2</v>
          </cell>
          <cell r="C181" t="str">
            <v>M3</v>
          </cell>
          <cell r="D181">
            <v>460.77023873806905</v>
          </cell>
          <cell r="E181">
            <v>1</v>
          </cell>
          <cell r="F181">
            <v>1</v>
          </cell>
          <cell r="G181">
            <v>0</v>
          </cell>
          <cell r="H181">
            <v>0</v>
          </cell>
          <cell r="I181" t="str">
            <v>PARTIDAS NIVEL 2</v>
          </cell>
        </row>
        <row r="182">
          <cell r="A182" t="str">
            <v>011103040102132</v>
          </cell>
          <cell r="B182" t="str">
            <v>ESCARIFICADO, NIVELADO Y COMPACTADO DE VÍAS</v>
          </cell>
          <cell r="C182" t="str">
            <v>KM</v>
          </cell>
          <cell r="D182">
            <v>12432.300398998497</v>
          </cell>
          <cell r="E182">
            <v>1</v>
          </cell>
          <cell r="F182">
            <v>0</v>
          </cell>
          <cell r="G182">
            <v>0</v>
          </cell>
          <cell r="H182">
            <v>0</v>
          </cell>
          <cell r="I182" t="str">
            <v>PARTIDAS NIVEL 3</v>
          </cell>
        </row>
        <row r="183">
          <cell r="A183" t="str">
            <v>011103040102133</v>
          </cell>
          <cell r="B183" t="str">
            <v>COLOCACIÓN, TENDIDO Y COMPACTACIÓN DE MATERIAL GRANULAR</v>
          </cell>
          <cell r="C183" t="str">
            <v>KM</v>
          </cell>
          <cell r="D183">
            <v>34474.786952783812</v>
          </cell>
          <cell r="E183">
            <v>1</v>
          </cell>
          <cell r="F183">
            <v>1</v>
          </cell>
          <cell r="G183">
            <v>0</v>
          </cell>
          <cell r="H183">
            <v>0</v>
          </cell>
          <cell r="I183" t="str">
            <v>PARTIDAS NIVEL 2</v>
          </cell>
        </row>
        <row r="184">
          <cell r="A184" t="str">
            <v>0111030401021234</v>
          </cell>
          <cell r="B184" t="str">
            <v>ZARANDEO DE MATERIAL PROPIO</v>
          </cell>
          <cell r="C184" t="str">
            <v>M3</v>
          </cell>
          <cell r="D184">
            <v>9.337562258079096</v>
          </cell>
          <cell r="E184">
            <v>1</v>
          </cell>
          <cell r="F184">
            <v>0</v>
          </cell>
          <cell r="G184">
            <v>0</v>
          </cell>
          <cell r="H184">
            <v>0</v>
          </cell>
          <cell r="I184" t="str">
            <v>PARTIDAS NIVEL 3</v>
          </cell>
        </row>
        <row r="185">
          <cell r="A185" t="str">
            <v>011103040102134</v>
          </cell>
          <cell r="B185" t="str">
            <v>AFIRMADO PUESTO EN OBRA</v>
          </cell>
          <cell r="C185" t="str">
            <v>M3</v>
          </cell>
          <cell r="D185">
            <v>55.980918231835716</v>
          </cell>
          <cell r="E185">
            <v>1</v>
          </cell>
          <cell r="F185">
            <v>0</v>
          </cell>
          <cell r="G185">
            <v>0</v>
          </cell>
          <cell r="H185">
            <v>0</v>
          </cell>
          <cell r="I185" t="str">
            <v>PARTIDAS NIVEL 3</v>
          </cell>
        </row>
        <row r="186">
          <cell r="A186" t="str">
            <v>011103040102135</v>
          </cell>
          <cell r="B186" t="str">
            <v>TRANSPORTE MATERIAL A ZARANDA ESTÁTICA &lt;1KM</v>
          </cell>
          <cell r="C186" t="str">
            <v>M3</v>
          </cell>
          <cell r="D186">
            <v>4.6508029371356843</v>
          </cell>
          <cell r="E186">
            <v>1</v>
          </cell>
          <cell r="F186">
            <v>0</v>
          </cell>
          <cell r="G186">
            <v>0</v>
          </cell>
          <cell r="H186">
            <v>0</v>
          </cell>
          <cell r="I186" t="str">
            <v>PARTIDAS NIVEL 3</v>
          </cell>
        </row>
        <row r="187">
          <cell r="A187" t="str">
            <v>011103040102991</v>
          </cell>
          <cell r="B187" t="str">
            <v>EXTRACCION DE PIEDRA PARA GAVIONES</v>
          </cell>
          <cell r="C187" t="str">
            <v>M3</v>
          </cell>
          <cell r="D187">
            <v>9.3464747800376671</v>
          </cell>
          <cell r="E187">
            <v>1</v>
          </cell>
          <cell r="F187">
            <v>0</v>
          </cell>
          <cell r="G187">
            <v>0</v>
          </cell>
          <cell r="H187">
            <v>0</v>
          </cell>
          <cell r="I187" t="str">
            <v>PARTIDAS NIVEL 3</v>
          </cell>
        </row>
        <row r="188">
          <cell r="A188" t="str">
            <v>0111030701991</v>
          </cell>
          <cell r="B188" t="str">
            <v>TRANSPORTE DE PIEDRA PARA GAVIONES</v>
          </cell>
          <cell r="C188" t="str">
            <v>M3</v>
          </cell>
          <cell r="D188">
            <v>36.172911733277537</v>
          </cell>
          <cell r="E188">
            <v>1</v>
          </cell>
          <cell r="F188">
            <v>0</v>
          </cell>
          <cell r="G188">
            <v>0</v>
          </cell>
          <cell r="H188">
            <v>0</v>
          </cell>
          <cell r="I188" t="str">
            <v>PARTIDAS NIVEL 3</v>
          </cell>
        </row>
        <row r="189">
          <cell r="A189" t="str">
            <v>0111012344451</v>
          </cell>
          <cell r="B189" t="str">
            <v>SUMINISTRO Y COLOCACION DE CONCRETO CLASE D (F´C = 175 KG/CM2)</v>
          </cell>
          <cell r="C189" t="str">
            <v>M3</v>
          </cell>
          <cell r="D189">
            <v>334.87071860026015</v>
          </cell>
          <cell r="E189">
            <v>1</v>
          </cell>
          <cell r="F189">
            <v>1</v>
          </cell>
          <cell r="G189">
            <v>0</v>
          </cell>
          <cell r="H189">
            <v>0</v>
          </cell>
          <cell r="I189" t="str">
            <v>PARTIDAS NIVEL 2</v>
          </cell>
        </row>
        <row r="190">
          <cell r="A190" t="str">
            <v>0111012344452456</v>
          </cell>
          <cell r="B190" t="str">
            <v>SUMINISTRO Y COLOCACION DE CONCRETOF´C = 280 KG/CM2 + 30%piedra</v>
          </cell>
          <cell r="C190" t="str">
            <v>M3</v>
          </cell>
          <cell r="D190">
            <v>505.84642259164099</v>
          </cell>
          <cell r="E190">
            <v>0</v>
          </cell>
          <cell r="F190">
            <v>0</v>
          </cell>
          <cell r="G190">
            <v>0</v>
          </cell>
          <cell r="H190">
            <v>0</v>
          </cell>
          <cell r="I190" t="str">
            <v>PARTIDAS NIVEL 4</v>
          </cell>
        </row>
        <row r="191">
          <cell r="A191" t="str">
            <v>01110123444524561</v>
          </cell>
          <cell r="B191" t="str">
            <v>SUMINISTRO Y COLOCACION DE CONCRETOF´C = 280 KG/CM2 CANALES</v>
          </cell>
          <cell r="C191" t="str">
            <v>M3</v>
          </cell>
          <cell r="D191">
            <v>579.94411489933327</v>
          </cell>
          <cell r="E191">
            <v>0</v>
          </cell>
          <cell r="F191">
            <v>0</v>
          </cell>
          <cell r="G191">
            <v>0</v>
          </cell>
          <cell r="H191">
            <v>0</v>
          </cell>
          <cell r="I191" t="str">
            <v>PARTIDAS NIVEL 4</v>
          </cell>
        </row>
        <row r="192">
          <cell r="A192" t="str">
            <v>011100123456</v>
          </cell>
          <cell r="B192" t="str">
            <v>ENCOFRADO Y DESENCOFRADO</v>
          </cell>
          <cell r="C192" t="str">
            <v>M2</v>
          </cell>
          <cell r="D192">
            <v>70.844694915254237</v>
          </cell>
          <cell r="E192">
            <v>0</v>
          </cell>
          <cell r="F192">
            <v>0</v>
          </cell>
          <cell r="G192">
            <v>0</v>
          </cell>
          <cell r="H192">
            <v>0</v>
          </cell>
          <cell r="I192" t="str">
            <v>PARTIDAS NIVEL 4</v>
          </cell>
        </row>
        <row r="193">
          <cell r="A193" t="str">
            <v>010107010105</v>
          </cell>
          <cell r="B193" t="str">
            <v>ACERO DE REFUERZO fy=4200 kg/cm2</v>
          </cell>
          <cell r="C193" t="str">
            <v>KG</v>
          </cell>
          <cell r="D193">
            <v>6.8513705720161857</v>
          </cell>
          <cell r="E193">
            <v>0</v>
          </cell>
          <cell r="F193">
            <v>0</v>
          </cell>
          <cell r="G193">
            <v>0</v>
          </cell>
          <cell r="H193">
            <v>0</v>
          </cell>
          <cell r="I193" t="str">
            <v>PARTIDAS NIVEL 4</v>
          </cell>
        </row>
        <row r="194">
          <cell r="A194" t="str">
            <v>0111030701982</v>
          </cell>
          <cell r="B194" t="str">
            <v>TRANSLADO DE BOLARDOS A ZONA DE ACOPIO</v>
          </cell>
          <cell r="C194" t="str">
            <v>UND</v>
          </cell>
          <cell r="D194">
            <v>19.533372335969872</v>
          </cell>
          <cell r="E194">
            <v>1</v>
          </cell>
          <cell r="F194">
            <v>0</v>
          </cell>
          <cell r="G194">
            <v>0</v>
          </cell>
          <cell r="H194">
            <v>0</v>
          </cell>
          <cell r="I194" t="str">
            <v>PARTIDAS NIVEL 3</v>
          </cell>
        </row>
        <row r="195">
          <cell r="A195" t="str">
            <v>01110307011482</v>
          </cell>
          <cell r="B195" t="str">
            <v>TRANSPORTE DE TIERRA DE CHACRA</v>
          </cell>
          <cell r="C195" t="str">
            <v>M3</v>
          </cell>
          <cell r="D195">
            <v>32.555620559949787</v>
          </cell>
          <cell r="E195">
            <v>1</v>
          </cell>
          <cell r="F195">
            <v>0</v>
          </cell>
          <cell r="G195">
            <v>0</v>
          </cell>
          <cell r="H195">
            <v>0</v>
          </cell>
          <cell r="I195" t="str">
            <v>PARTIDAS NIVEL 3</v>
          </cell>
        </row>
        <row r="196">
          <cell r="A196" t="str">
            <v>0105464123011</v>
          </cell>
          <cell r="B196" t="str">
            <v>TRANSPORTE DE MATERIAL EXCEDENTE A DME</v>
          </cell>
          <cell r="C196" t="str">
            <v>M3</v>
          </cell>
          <cell r="D196">
            <v>27.129683799958151</v>
          </cell>
          <cell r="E196">
            <v>1</v>
          </cell>
          <cell r="F196">
            <v>0</v>
          </cell>
          <cell r="G196">
            <v>0</v>
          </cell>
          <cell r="H196">
            <v>0</v>
          </cell>
          <cell r="I196" t="str">
            <v>PARTIDAS NIVEL 3</v>
          </cell>
        </row>
        <row r="197">
          <cell r="A197" t="str">
            <v>01054641230111</v>
          </cell>
          <cell r="B197" t="str">
            <v>TRANSPORTE DE MATERIAL EXCEDENTE A DME - A</v>
          </cell>
          <cell r="C197" t="str">
            <v>M3</v>
          </cell>
          <cell r="D197">
            <v>40.69452569993723</v>
          </cell>
          <cell r="E197">
            <v>1</v>
          </cell>
          <cell r="F197">
            <v>0</v>
          </cell>
          <cell r="G197">
            <v>0</v>
          </cell>
          <cell r="H197">
            <v>0</v>
          </cell>
          <cell r="I197" t="str">
            <v>PARTIDAS NIVEL 3</v>
          </cell>
        </row>
        <row r="198">
          <cell r="A198" t="str">
            <v>0105464123012</v>
          </cell>
          <cell r="B198" t="str">
            <v>PISO TIERRA APISONADA H=15CM</v>
          </cell>
          <cell r="C198" t="str">
            <v>M2</v>
          </cell>
          <cell r="D198">
            <v>9.5148294719676887</v>
          </cell>
          <cell r="E198">
            <v>1</v>
          </cell>
          <cell r="F198">
            <v>1</v>
          </cell>
          <cell r="G198">
            <v>0</v>
          </cell>
          <cell r="H198">
            <v>0</v>
          </cell>
          <cell r="I198" t="str">
            <v>PARTIDAS NIVEL 2</v>
          </cell>
        </row>
        <row r="199">
          <cell r="A199" t="str">
            <v>0111030401021281</v>
          </cell>
          <cell r="B199" t="str">
            <v>CARGUIO Y ELIMINACIÓN DE MATERIAL A DME- A</v>
          </cell>
          <cell r="C199" t="str">
            <v>M3</v>
          </cell>
          <cell r="D199">
            <v>47.37057911424985</v>
          </cell>
          <cell r="E199">
            <v>1</v>
          </cell>
          <cell r="F199">
            <v>1</v>
          </cell>
          <cell r="G199">
            <v>0</v>
          </cell>
          <cell r="H199">
            <v>0</v>
          </cell>
          <cell r="I199" t="str">
            <v>PARTIDAS NIVEL 2</v>
          </cell>
        </row>
        <row r="204">
          <cell r="D204" t="str">
            <v xml:space="preserve"> </v>
          </cell>
        </row>
      </sheetData>
      <sheetData sheetId="15">
        <row r="10">
          <cell r="B10" t="str">
            <v>RODILLO LISO VIBRATORIO AUTOPROPULSADO 12  ton</v>
          </cell>
          <cell r="C10" t="str">
            <v>H-M</v>
          </cell>
          <cell r="D10">
            <v>1905.3550598936306</v>
          </cell>
          <cell r="E10">
            <v>3.75</v>
          </cell>
          <cell r="F10">
            <v>7145.0814746011147</v>
          </cell>
        </row>
        <row r="11">
          <cell r="B11" t="str">
            <v>CARGADOR SOBRE LLANTAS DE 160-195 HP 3.5 yd3</v>
          </cell>
          <cell r="C11" t="str">
            <v>H-M</v>
          </cell>
          <cell r="D11">
            <v>1100.2816598399997</v>
          </cell>
          <cell r="E11">
            <v>5</v>
          </cell>
          <cell r="F11">
            <v>5501.4082991999985</v>
          </cell>
        </row>
        <row r="12">
          <cell r="B12" t="str">
            <v>CARGADOR SOBRE LLANTAS DE 200-250 Hp 4.0-4.1 yd3</v>
          </cell>
          <cell r="C12" t="str">
            <v>H-M</v>
          </cell>
          <cell r="D12">
            <v>929.50489159999972</v>
          </cell>
          <cell r="E12">
            <v>9.25</v>
          </cell>
          <cell r="F12">
            <v>8597.9202472999968</v>
          </cell>
        </row>
        <row r="13">
          <cell r="B13" t="str">
            <v>EXCAVADORA SOBRE ORUGAS 200 - 260 HP</v>
          </cell>
          <cell r="C13" t="str">
            <v>H-M</v>
          </cell>
          <cell r="D13">
            <v>10815.947255849484</v>
          </cell>
          <cell r="E13">
            <v>9.5</v>
          </cell>
          <cell r="F13">
            <v>102751.49893057009</v>
          </cell>
        </row>
        <row r="14">
          <cell r="B14" t="str">
            <v>RETROEXCAVADORA SOBRE LLANTAS 58 HP 1 y3</v>
          </cell>
          <cell r="C14" t="str">
            <v>H-M</v>
          </cell>
          <cell r="D14">
            <v>770.94712499999991</v>
          </cell>
          <cell r="E14">
            <v>2.4500000000000002</v>
          </cell>
          <cell r="F14">
            <v>1888.82045625</v>
          </cell>
        </row>
        <row r="15">
          <cell r="B15" t="str">
            <v>TRACTOR DE ORUGAS DE 300-355 HP</v>
          </cell>
          <cell r="C15" t="str">
            <v>H-M</v>
          </cell>
          <cell r="D15">
            <v>0</v>
          </cell>
          <cell r="E15">
            <v>10.199999999999999</v>
          </cell>
          <cell r="F15">
            <v>0</v>
          </cell>
        </row>
        <row r="16">
          <cell r="B16" t="str">
            <v>TRACTOR DE ORUGAS 180 - 210 HP</v>
          </cell>
          <cell r="C16" t="str">
            <v>H-M</v>
          </cell>
          <cell r="D16">
            <v>3113.4779449333332</v>
          </cell>
          <cell r="E16">
            <v>6.75</v>
          </cell>
          <cell r="F16">
            <v>21015.976128300001</v>
          </cell>
        </row>
        <row r="17">
          <cell r="B17" t="str">
            <v>MOTONIVELADORA 125Hp</v>
          </cell>
          <cell r="C17" t="str">
            <v>H-M</v>
          </cell>
          <cell r="D17">
            <v>0</v>
          </cell>
          <cell r="E17">
            <v>5</v>
          </cell>
          <cell r="F17">
            <v>0</v>
          </cell>
        </row>
        <row r="18">
          <cell r="B18" t="str">
            <v>MOTONIVELADORA_185Hp</v>
          </cell>
          <cell r="C18" t="str">
            <v>H-M</v>
          </cell>
          <cell r="D18">
            <v>1759.7352279725944</v>
          </cell>
          <cell r="E18">
            <v>6.35</v>
          </cell>
          <cell r="F18">
            <v>11174.318697625975</v>
          </cell>
        </row>
        <row r="19">
          <cell r="B19" t="str">
            <v>MANIPULADOR TELESCOPICO_120HP - 160HP</v>
          </cell>
          <cell r="C19" t="str">
            <v>H-M</v>
          </cell>
          <cell r="D19">
            <v>0</v>
          </cell>
          <cell r="E19">
            <v>1.8</v>
          </cell>
          <cell r="F19">
            <v>0</v>
          </cell>
        </row>
        <row r="20">
          <cell r="B20" t="str">
            <v>CAMION VOLQUETE DE 15 m3</v>
          </cell>
          <cell r="C20" t="str">
            <v>H-M</v>
          </cell>
          <cell r="D20">
            <v>34703.76202054145</v>
          </cell>
          <cell r="E20">
            <v>3</v>
          </cell>
          <cell r="F20">
            <v>104111.28606162436</v>
          </cell>
        </row>
        <row r="21">
          <cell r="B21" t="str">
            <v>CAMION CISTERNA 5000 gl (AGUA)_400Hp</v>
          </cell>
          <cell r="C21" t="str">
            <v>H-M</v>
          </cell>
          <cell r="D21">
            <v>2571.8028160912281</v>
          </cell>
          <cell r="E21">
            <v>3</v>
          </cell>
          <cell r="F21">
            <v>7715.4084482736844</v>
          </cell>
        </row>
        <row r="22">
          <cell r="B22" t="str">
            <v>CAMION PLATAFORMA_4x2_122Hp_GRUA 12TM</v>
          </cell>
          <cell r="C22" t="str">
            <v>H-M</v>
          </cell>
          <cell r="D22">
            <v>0</v>
          </cell>
          <cell r="E22">
            <v>2.59</v>
          </cell>
          <cell r="F22">
            <v>0</v>
          </cell>
        </row>
        <row r="23">
          <cell r="B23" t="str">
            <v>CAMION BARANDA</v>
          </cell>
          <cell r="C23" t="str">
            <v>H-M</v>
          </cell>
          <cell r="D23">
            <v>0</v>
          </cell>
          <cell r="E23">
            <v>1.45</v>
          </cell>
          <cell r="F23">
            <v>0</v>
          </cell>
        </row>
        <row r="24">
          <cell r="B24" t="str">
            <v>MOTOSIERRA</v>
          </cell>
          <cell r="C24" t="str">
            <v>H-M</v>
          </cell>
          <cell r="D24">
            <v>37.32</v>
          </cell>
          <cell r="E24">
            <v>0.15</v>
          </cell>
          <cell r="F24">
            <v>5.5979999999999999</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
      <sheetName val="Quantity"/>
      <sheetName val="PS"/>
      <sheetName val="Param"/>
      <sheetName val="ANALISIS STO DGO"/>
      <sheetName val="ANALISIS_STO_DGO"/>
      <sheetName val="RESTRICCIONES "/>
      <sheetName val="COSTOMAT.XLS"/>
      <sheetName val="RESTRICCIONES_"/>
      <sheetName val="COSTOMAT_XLS"/>
      <sheetName val="Hoja3"/>
      <sheetName val="Hoja2"/>
      <sheetName val="Viguetas 36 REAL"/>
      <sheetName val="Elab, imp y adm del plan"/>
    </sheetNames>
    <sheetDataSet>
      <sheetData sheetId="0" refreshError="1"/>
      <sheetData sheetId="1"/>
      <sheetData sheetId="2" refreshError="1"/>
      <sheetData sheetId="3"/>
      <sheetData sheetId="4" refreshError="1"/>
      <sheetData sheetId="5"/>
      <sheetData sheetId="6" refreshError="1"/>
      <sheetData sheetId="7" refreshError="1"/>
      <sheetData sheetId="8"/>
      <sheetData sheetId="9"/>
      <sheetData sheetId="10" refreshError="1"/>
      <sheetData sheetId="11" refreshError="1"/>
      <sheetData sheetId="12" refreshError="1"/>
      <sheetData sheetId="13"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
      <sheetName val="Quantity"/>
      <sheetName val="PS"/>
      <sheetName val="Param"/>
      <sheetName val="Main"/>
      <sheetName val="Data"/>
      <sheetName val="RESTRICCIONES "/>
      <sheetName val="RESTRICCIONES_"/>
      <sheetName val="2843 DATA"/>
      <sheetName val="TABLA"/>
    </sheetNames>
    <sheetDataSet>
      <sheetData sheetId="0" refreshError="1"/>
      <sheetData sheetId="1"/>
      <sheetData sheetId="2" refreshError="1"/>
      <sheetData sheetId="3" refreshError="1"/>
      <sheetData sheetId="4" refreshError="1"/>
      <sheetData sheetId="5" refreshError="1"/>
      <sheetData sheetId="6" refreshError="1"/>
      <sheetData sheetId="7"/>
      <sheetData sheetId="8" refreshError="1"/>
      <sheetData sheetId="9"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
      <sheetName val="Quantity"/>
      <sheetName val="PS"/>
      <sheetName val="Param"/>
      <sheetName val="COSTOMAT.XLS"/>
      <sheetName val="DATA"/>
      <sheetName val="P6"/>
    </sheetNames>
    <sheetDataSet>
      <sheetData sheetId="0"/>
      <sheetData sheetId="1"/>
      <sheetData sheetId="2" refreshError="1"/>
      <sheetData sheetId="3"/>
      <sheetData sheetId="4" refreshError="1"/>
      <sheetData sheetId="5" refreshError="1"/>
      <sheetData sheetId="6"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
      <sheetName val="Quantity"/>
      <sheetName val="PS"/>
      <sheetName val="Param"/>
      <sheetName val="MONTAJE TUBERIA Y SOPORTES"/>
      <sheetName val="LIMA-CANTA"/>
      <sheetName val="MONTAJE_TUBERIA_Y_SOPORTES"/>
      <sheetName val="PTO_ARES"/>
      <sheetName val="Pavimentos"/>
    </sheetNames>
    <sheetDataSet>
      <sheetData sheetId="0"/>
      <sheetData sheetId="1"/>
      <sheetData sheetId="2" refreshError="1"/>
      <sheetData sheetId="3"/>
      <sheetData sheetId="4" refreshError="1"/>
      <sheetData sheetId="5" refreshError="1"/>
      <sheetData sheetId="6"/>
      <sheetData sheetId="7" refreshError="1"/>
      <sheetData sheetId="8"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MA-CANTA"/>
      <sheetName val="RESUMEN-EXPLANACION"/>
      <sheetName val="Graph1"/>
      <sheetName val="Graph2"/>
      <sheetName val="Graph3"/>
      <sheetName val="Graph4"/>
      <sheetName val="Graph5"/>
      <sheetName val="Graph6"/>
      <sheetName val="Graph7"/>
      <sheetName val="Graph8"/>
      <sheetName val="Graph9"/>
      <sheetName val="Graph10"/>
      <sheetName val="Graph11"/>
      <sheetName val="Graph12"/>
      <sheetName val="Graph13"/>
      <sheetName val="Graph14"/>
      <sheetName val="Graph15"/>
      <sheetName val="Graph16"/>
      <sheetName val="Graph17"/>
      <sheetName val="Graph18"/>
      <sheetName val="Graph19"/>
      <sheetName val="Graph20"/>
      <sheetName val="Graph21"/>
      <sheetName val="Graph22"/>
      <sheetName val="Graph23"/>
      <sheetName val="Graph24"/>
      <sheetName val="Graph25"/>
      <sheetName val="Graph26"/>
      <sheetName val="Graph27)"/>
      <sheetName val="Graph28"/>
      <sheetName val="Graph29"/>
      <sheetName val="Graph30"/>
      <sheetName val="Graph31"/>
      <sheetName val="Graph32"/>
      <sheetName val="Graph33"/>
      <sheetName val="Graph34"/>
      <sheetName val="Graph35"/>
      <sheetName val="Graph36"/>
      <sheetName val="Graph37"/>
      <sheetName val="Graph38"/>
      <sheetName val="Graph39 "/>
      <sheetName val="Graph40"/>
      <sheetName val="Graph41"/>
      <sheetName val="Graph42"/>
      <sheetName val="Graph43"/>
      <sheetName val="Graph44"/>
      <sheetName val="Graph45"/>
      <sheetName val="Graph46"/>
      <sheetName val="Graph47"/>
      <sheetName val="Graph48"/>
      <sheetName val="Graph49"/>
      <sheetName val="Graph50"/>
      <sheetName val="Graph51"/>
      <sheetName val="Graph52"/>
      <sheetName val="Graph53"/>
      <sheetName val="Graph54"/>
      <sheetName val="Graph55"/>
      <sheetName val="Graph56"/>
      <sheetName val="Graph57"/>
      <sheetName val="Graph58"/>
      <sheetName val="Graph59"/>
      <sheetName val="Graph60"/>
      <sheetName val="Graph61"/>
      <sheetName val="Graph62"/>
      <sheetName val="Graph63"/>
      <sheetName val="Graph64"/>
      <sheetName val="Graph65"/>
      <sheetName val="Graph66"/>
      <sheetName val="Graph67"/>
      <sheetName val="Graph68"/>
      <sheetName val="Graph69"/>
      <sheetName val="Graph70"/>
      <sheetName val="Graph71"/>
      <sheetName val="Graph72"/>
      <sheetName val="Graph73"/>
      <sheetName val="Graph74"/>
      <sheetName val="Graph75"/>
      <sheetName val="Graph76"/>
      <sheetName val="Graph77"/>
      <sheetName val="Graph78"/>
      <sheetName val="Graph79"/>
      <sheetName val="Graph80"/>
      <sheetName val="Graph81"/>
      <sheetName val="D"/>
      <sheetName val="E"/>
      <sheetName val="SECCIONES"/>
      <sheetName val="F"/>
      <sheetName val="F-1"/>
      <sheetName val="G"/>
      <sheetName val="G-1"/>
      <sheetName val="H"/>
      <sheetName val="H-1"/>
      <sheetName val="I"/>
      <sheetName val="I-1"/>
      <sheetName val="J"/>
      <sheetName val="K"/>
      <sheetName val="L"/>
      <sheetName val="M"/>
      <sheetName val="N"/>
      <sheetName val="O"/>
      <sheetName val="P"/>
      <sheetName val="Q"/>
      <sheetName val="R"/>
      <sheetName val="F-05"/>
      <sheetName val="Presenta1"/>
      <sheetName val="GyP total"/>
      <sheetName val="RefG"/>
      <sheetName val="IRR sponsor"/>
      <sheetName val="Sheet2"/>
      <sheetName val="Imprimacion_Planilla"/>
      <sheetName val="Metrados  Val."/>
      <sheetName val="GG-Ofertado-P4 Maz"/>
      <sheetName val="datos base"/>
      <sheetName val="DATOS UNOE"/>
      <sheetName val="Producción"/>
      <sheetName val="Tabla"/>
      <sheetName val="Datos"/>
      <sheetName val="RES"/>
      <sheetName val="Data"/>
      <sheetName val="Graph39_"/>
      <sheetName val="PER,COM.PRO.ADI1"/>
      <sheetName val="RES,MET,ADI1"/>
      <sheetName val="Planilla Base y Subbase"/>
      <sheetName val="RESUMEN"/>
      <sheetName val="General"/>
      <sheetName val="9 Capex"/>
      <sheetName val="Fierro-C1"/>
      <sheetName val="Resumen anual"/>
      <sheetName val="EXP"/>
      <sheetName val="Limit_ACC_A"/>
      <sheetName val="Sust.205ABC-VE"/>
      <sheetName val="Sust.205ABC-VP"/>
      <sheetName val="Resum 205ABC 700FG 907.A.2.2"/>
      <sheetName val="Deduccion Reajuste"/>
      <sheetName val="Restricciones y Compromisos"/>
      <sheetName val="200"/>
      <sheetName val="CIERRE"/>
      <sheetName val="REFERENCIAS"/>
      <sheetName val="EVAL"/>
      <sheetName val="RES-PINTADO"/>
      <sheetName val="PARTIDAS"/>
      <sheetName val="EXPLAN. DESVIOS"/>
      <sheetName val="CLASIF. MAT. DESVIOS"/>
      <sheetName val="CLASIF. MATERIAL"/>
      <sheetName val="EXPLAN. VIA PRINCIPAL"/>
      <sheetName val="Quantity"/>
      <sheetName val="Presupuesto"/>
      <sheetName val="Analisis"/>
      <sheetName val="Insumos"/>
      <sheetName val="Rangos"/>
      <sheetName val="FórmulaPolinómica"/>
      <sheetName val="Hoja1"/>
      <sheetName val="CAPATAZ"/>
      <sheetName val="9_Capex"/>
      <sheetName val="GG-Ofertado-P4_Maz"/>
      <sheetName val="datos_base"/>
      <sheetName val="DATOS_UNOE"/>
      <sheetName val="Sust_205ABC-VE"/>
      <sheetName val="Sust_205ABC-VP"/>
      <sheetName val="Resum_205ABC_700FG_907_A_2_2"/>
      <sheetName val="GyP_total"/>
      <sheetName val="IRR_sponsor"/>
      <sheetName val="Deduccion_Reajuste"/>
      <sheetName val="Restricciones_y_Compromisos"/>
      <sheetName val="Piso Tecnico"/>
      <sheetName val="Model"/>
      <sheetName val="Avance Resumen"/>
      <sheetName val="TC"/>
      <sheetName val="borrador"/>
      <sheetName val="Metrados__Val_"/>
      <sheetName val="resultado"/>
      <sheetName val="MFT TOC"/>
      <sheetName val="Planificacion"/>
      <sheetName val="EQ INGR-EGR"/>
      <sheetName val="MOD INGR-EGR"/>
      <sheetName val="Macro1"/>
      <sheetName val="Hoja2"/>
      <sheetName val="AUSEN99"/>
      <sheetName val="VALORIZACION 10"/>
      <sheetName val="Graph39_1"/>
      <sheetName val="datos_base1"/>
      <sheetName val="GG-Ofertado-P4_Maz1"/>
      <sheetName val="9_Capex1"/>
      <sheetName val="GyP_total1"/>
      <sheetName val="IRR_sponsor1"/>
      <sheetName val="DATOS_UNOE1"/>
      <sheetName val="Sust_205ABC-VE1"/>
      <sheetName val="Sust_205ABC-VP1"/>
      <sheetName val="Resum_205ABC_700FG_907_A_2_21"/>
      <sheetName val="Deduccion_Reajuste1"/>
      <sheetName val="Restricciones_y_Compromisos1"/>
      <sheetName val="PER,COM_PRO_ADI1"/>
      <sheetName val="Planilla_Base_y_Subbase"/>
      <sheetName val="Resumen_anual"/>
      <sheetName val="Graph39_2"/>
      <sheetName val="9_Capex2"/>
      <sheetName val="GG-Ofertado-P4_Maz2"/>
      <sheetName val="datos_base2"/>
      <sheetName val="DATOS_UNOE2"/>
      <sheetName val="Sust_205ABC-VE2"/>
      <sheetName val="Sust_205ABC-VP2"/>
      <sheetName val="Resum_205ABC_700FG_907_A_2_22"/>
      <sheetName val="GyP_total2"/>
      <sheetName val="IRR_sponsor2"/>
      <sheetName val="Deduccion_Reajuste2"/>
      <sheetName val="Restricciones_y_Compromisos2"/>
      <sheetName val="PER,COM_PRO_ADI11"/>
      <sheetName val="Planilla_Base_y_Subbase1"/>
      <sheetName val="Graph39_3"/>
      <sheetName val="9_Capex3"/>
      <sheetName val="GG-Ofertado-P4_Maz3"/>
      <sheetName val="datos_base3"/>
      <sheetName val="DATOS_UNOE3"/>
      <sheetName val="Sust_205ABC-VE3"/>
      <sheetName val="Sust_205ABC-VP3"/>
      <sheetName val="Resum_205ABC_700FG_907_A_2_23"/>
      <sheetName val="GyP_total3"/>
      <sheetName val="IRR_sponsor3"/>
      <sheetName val="Deduccion_Reajuste3"/>
      <sheetName val="Restricciones_y_Compromisos3"/>
      <sheetName val="PER,COM_PRO_ADI12"/>
      <sheetName val="Planilla_Base_y_Subbase2"/>
      <sheetName val="Resumen_anual1"/>
      <sheetName val="Metrados__Val_1"/>
      <sheetName val="Graph39_4"/>
      <sheetName val="9_Capex4"/>
      <sheetName val="GG-Ofertado-P4_Maz4"/>
      <sheetName val="datos_base4"/>
      <sheetName val="DATOS_UNOE4"/>
      <sheetName val="Sust_205ABC-VE4"/>
      <sheetName val="Sust_205ABC-VP4"/>
      <sheetName val="Resum_205ABC_700FG_907_A_2_24"/>
      <sheetName val="GyP_total4"/>
      <sheetName val="IRR_sponsor4"/>
      <sheetName val="Deduccion_Reajuste4"/>
      <sheetName val="Restricciones_y_Compromisos4"/>
      <sheetName val="PER,COM_PRO_ADI13"/>
      <sheetName val="Planilla_Base_y_Subbase3"/>
      <sheetName val="Resumen_anual2"/>
      <sheetName val="Metrados__Val_2"/>
      <sheetName val="Graph39_5"/>
      <sheetName val="9_Capex5"/>
      <sheetName val="GG-Ofertado-P4_Maz5"/>
      <sheetName val="datos_base5"/>
      <sheetName val="DATOS_UNOE5"/>
      <sheetName val="Sust_205ABC-VE5"/>
      <sheetName val="Sust_205ABC-VP5"/>
      <sheetName val="Resum_205ABC_700FG_907_A_2_25"/>
      <sheetName val="GyP_total5"/>
      <sheetName val="IRR_sponsor5"/>
      <sheetName val="Deduccion_Reajuste5"/>
      <sheetName val="Restricciones_y_Compromisos5"/>
      <sheetName val="PER,COM_PRO_ADI14"/>
      <sheetName val="Planilla_Base_y_Subbase4"/>
      <sheetName val="Resumen_anual3"/>
      <sheetName val="Metrados__Val_3"/>
      <sheetName val="Plan de Fases-Subfases"/>
      <sheetName val="Tablas"/>
      <sheetName val="FLUOR-AAQSA"/>
      <sheetName val="Hoja3"/>
      <sheetName val="PLANEADO"/>
      <sheetName val="Datos - F1,F2"/>
      <sheetName val="Piso_Tecnico"/>
      <sheetName val="Avance_Resumen"/>
      <sheetName val="EXPLAN__DESVIOS"/>
      <sheetName val="CLASIF__MAT__DESVIOS"/>
      <sheetName val="CLASIF__MATERIAL"/>
      <sheetName val="EXPLAN__VIA_PRINCIPAL"/>
      <sheetName val="MFT_TOC"/>
      <sheetName val="Plan_de_Fases-Subfases"/>
      <sheetName val="Datos_-_F1,F2"/>
      <sheetName val="Pavimentos"/>
      <sheetName val="PLANILLA-MET"/>
      <sheetName val="Minuta 029"/>
      <sheetName val="2.- Información gral contrato"/>
      <sheetName val="PIP"/>
      <sheetName val="Mat prod"/>
      <sheetName val="MO"/>
      <sheetName val="Eq Producción"/>
      <sheetName val="GG Obreros"/>
      <sheetName val="Mat apoyo"/>
      <sheetName val="Eq Apoyo"/>
      <sheetName val="Emp"/>
      <sheetName val="GG"/>
      <sheetName val="ROxRUBROS"/>
      <sheetName val="Mod Directo"/>
      <sheetName val="Modelo Ind"/>
      <sheetName val="Hoja4"/>
      <sheetName val="COS"/>
      <sheetName val="COS 1"/>
      <sheetName val="Metrados__Val_4"/>
      <sheetName val="Metrados__Val_5"/>
      <sheetName val="PTO_ARES"/>
      <sheetName val="Calendario"/>
      <sheetName val="Pto_Itemizado_S10"/>
      <sheetName val="Engineering"/>
      <sheetName val="Procurement Data"/>
      <sheetName val="A"/>
      <sheetName val="3W. FORESCAST"/>
      <sheetName val="PAC"/>
      <sheetName val="3W "/>
      <sheetName val="HITOS"/>
      <sheetName val="REPROGRACION"/>
      <sheetName val="CURVA S"/>
      <sheetName val="% lc2"/>
      <sheetName val="HIST. PERS"/>
      <sheetName val="HIST. EQUIP"/>
      <sheetName val="2. CURVAS"/>
      <sheetName val="CANTA"/>
      <sheetName val="Cierre (20%)"/>
      <sheetName val="Resumen GG"/>
      <sheetName val="GG Totales"/>
      <sheetName val="Recursos"/>
      <sheetName val="12Gar&amp;Seg"/>
      <sheetName val="Equip Seguridad"/>
      <sheetName val="Flujo"/>
      <sheetName val="Flujo (20%)"/>
      <sheetName val="Contingencias"/>
      <sheetName val="NO IMPRIMIR"/>
      <sheetName val="F-002"/>
      <sheetName val="RES.MET"/>
      <sheetName val="1000.A_REPL"/>
      <sheetName val="1000.B_REPL"/>
      <sheetName val="1000.C_REPL"/>
      <sheetName val="1000.A_PROY"/>
      <sheetName val="1000.B_PROY"/>
      <sheetName val="1000.C_PROY"/>
      <sheetName val="Caratula"/>
      <sheetName val="Indice"/>
      <sheetName val="1.-Flash Report"/>
      <sheetName val="3.- Dotación de personal"/>
      <sheetName val="4.- Histograma M.O. Dir."/>
      <sheetName val="5.- Histograma M.O. Indirec."/>
      <sheetName val="6.- Distribucion Equipos y Maq"/>
      <sheetName val="7.- Itemizado Forecast 1"/>
      <sheetName val="6.- Itemizado Control de Avance"/>
      <sheetName val="Contractor ANNEX_12"/>
      <sheetName val="8.- Curva S Forecast 02"/>
      <sheetName val="09-Rendimientos"/>
      <sheetName val="Modifica Curva S"/>
      <sheetName val="9- Reporte de Materiales"/>
      <sheetName val="10.-Cuadro Procura"/>
      <sheetName val="11.- Control de Ingenieria"/>
      <sheetName val="12.- Control Procura "/>
      <sheetName val="13.- Commodities 22.9kV"/>
      <sheetName val="13.- Commodities 60 kV"/>
      <sheetName val="LA"/>
      <sheetName val="MILES"/>
      <sheetName val="DIFERENCIA LB0-FC01"/>
      <sheetName val="50+360"/>
      <sheetName val="AD.05 7+300-52+920"/>
      <sheetName val="contraseccion"/>
      <sheetName val="EXP 0-52+920"/>
      <sheetName val="MejorAM"/>
      <sheetName val="Exp. Técnico 7+300-52+920"/>
      <sheetName val="Resumen derrumbes"/>
      <sheetName val="Apus"/>
      <sheetName val="BASE_INST"/>
      <sheetName val="BASE_CONEX."/>
      <sheetName val="INST. BANDEJA"/>
      <sheetName val="RES. TENDIDO"/>
      <sheetName val="RES. PEINADO"/>
      <sheetName val="RES.RETIRO"/>
      <sheetName val="RES.CONEX."/>
      <sheetName val="SOMBRILLA"/>
      <sheetName val="Sem."/>
      <sheetName val="RES. CONEXIONADO"/>
      <sheetName val="MONTAJE DE SOMBRILLA"/>
      <sheetName val="3.INPUT ACT"/>
      <sheetName val="Liebman 134"/>
      <sheetName val="509-509A TMC36&quot;"/>
      <sheetName val="510 TMC36&quot;"/>
      <sheetName val="Anx 1 Nota 4"/>
      <sheetName val="MONTAJE TUBERIA Y SOPORTES"/>
      <sheetName val="SERVICIOS A OBRA 195"/>
      <sheetName val="Graph39_6"/>
      <sheetName val="9_Capex6"/>
      <sheetName val="GG-Ofertado-P4_Maz6"/>
      <sheetName val="datos_base6"/>
      <sheetName val="DATOS_UNOE6"/>
      <sheetName val="Sust_205ABC-VE6"/>
      <sheetName val="Sust_205ABC-VP6"/>
      <sheetName val="Resum_205ABC_700FG_907_A_2_26"/>
      <sheetName val="GyP_total6"/>
      <sheetName val="IRR_sponsor6"/>
      <sheetName val="Deduccion_Reajuste6"/>
      <sheetName val="Restricciones_y_Compromisos6"/>
      <sheetName val="PER,COM_PRO_ADI15"/>
      <sheetName val="Planilla_Base_y_Subbase5"/>
      <sheetName val="Resumen_anual4"/>
      <sheetName val="Piso_Tecnico1"/>
      <sheetName val="Metrados__Val_6"/>
      <sheetName val="EXPLAN__DESVIOS1"/>
      <sheetName val="CLASIF__MAT__DESVIOS1"/>
      <sheetName val="CLASIF__MATERIAL1"/>
      <sheetName val="EXPLAN__VIA_PRINCIPAL1"/>
      <sheetName val="Avance_Resumen1"/>
      <sheetName val="MFT_TOC1"/>
      <sheetName val="EQ_INGR-EGR"/>
      <sheetName val="MOD_INGR-EGR"/>
      <sheetName val="Datos_-_F1,F21"/>
      <sheetName val="Plan_de_Fases-Subfases1"/>
      <sheetName val="Minuta_029"/>
      <sheetName val="2_-_Información_gral_contrato"/>
      <sheetName val="Mat_prod"/>
      <sheetName val="Eq_Producción"/>
      <sheetName val="GG_Obreros"/>
      <sheetName val="Mat_apoyo"/>
      <sheetName val="Eq_Apoyo"/>
      <sheetName val="Mod_Directo"/>
      <sheetName val="Modelo_Ind"/>
      <sheetName val="COS_1"/>
      <sheetName val="Procurement_Data"/>
      <sheetName val="VALORIZACION_10"/>
      <sheetName val="3W__FORESCAST"/>
      <sheetName val="3W_"/>
      <sheetName val="CURVA_S"/>
      <sheetName val="%_lc2"/>
      <sheetName val="HIST__PERS"/>
      <sheetName val="HIST__EQUIP"/>
      <sheetName val="2__CURVAS"/>
      <sheetName val="Cierre_(20%)"/>
      <sheetName val="Resumen_GG"/>
      <sheetName val="GG_Totales"/>
      <sheetName val="Equip_Seguridad"/>
      <sheetName val="Flujo_(20%)"/>
      <sheetName val="3_INPUT_ACT"/>
      <sheetName val="1_-Flash_Report"/>
      <sheetName val="3_-_Dotación_de_personal"/>
      <sheetName val="4_-_Histograma_M_O__Dir_"/>
      <sheetName val="5_-_Histograma_M_O__Indirec_"/>
      <sheetName val="6_-_Distribucion_Equipos_y_Maq"/>
      <sheetName val="7_-_Itemizado_Forecast_1"/>
      <sheetName val="6_-_Itemizado_Control_de_Avance"/>
      <sheetName val="Contractor_ANNEX_12"/>
      <sheetName val="8_-_Curva_S_Forecast_02"/>
      <sheetName val="Modifica_Curva_S"/>
      <sheetName val="9-_Reporte_de_Materiales"/>
      <sheetName val="10_-Cuadro_Procura"/>
      <sheetName val="11_-_Control_de_Ingenieria"/>
      <sheetName val="12_-_Control_Procura_"/>
      <sheetName val="13_-_Commodities_22_9kV"/>
      <sheetName val="13_-_Commodities_60_kV"/>
      <sheetName val="DIFERENCIA_LB0-FC01"/>
      <sheetName val="RES_MET"/>
      <sheetName val="1000_A_REPL"/>
      <sheetName val="1000_B_REPL"/>
      <sheetName val="1000_C_REPL"/>
      <sheetName val="1000_A_PROY"/>
      <sheetName val="1000_B_PROY"/>
      <sheetName val="1000_C_PROY"/>
      <sheetName val="Liebman_134"/>
      <sheetName val="Graph39_7"/>
      <sheetName val="GG-Ofertado-P4_Maz7"/>
      <sheetName val="datos_base7"/>
      <sheetName val="DATOS_UNOE7"/>
      <sheetName val="9_Capex7"/>
      <sheetName val="GyP_total7"/>
      <sheetName val="IRR_sponsor7"/>
      <sheetName val="Sust_205ABC-VE7"/>
      <sheetName val="Sust_205ABC-VP7"/>
      <sheetName val="Resum_205ABC_700FG_907_A_2_27"/>
      <sheetName val="Deduccion_Reajuste7"/>
      <sheetName val="Restricciones_y_Compromisos7"/>
      <sheetName val="PER,COM_PRO_ADI16"/>
      <sheetName val="Planilla_Base_y_Subbase6"/>
      <sheetName val="Metrados__Val_7"/>
      <sheetName val="EXPLAN__DESVIOS2"/>
      <sheetName val="CLASIF__MAT__DESVIOS2"/>
      <sheetName val="CLASIF__MATERIAL2"/>
      <sheetName val="EXPLAN__VIA_PRINCIPAL2"/>
      <sheetName val="Resumen_anual5"/>
      <sheetName val="Piso_Tecnico2"/>
      <sheetName val="Avance_Resumen2"/>
      <sheetName val="RES_MET1"/>
      <sheetName val="1000_A_REPL1"/>
      <sheetName val="1000_B_REPL1"/>
      <sheetName val="1000_C_REPL1"/>
      <sheetName val="1000_A_PROY1"/>
      <sheetName val="1000_B_PROY1"/>
      <sheetName val="1000_C_PROY1"/>
      <sheetName val="MFT_TOC2"/>
      <sheetName val="Plan_de_Fases-Subfases2"/>
      <sheetName val="Datos_-_F1,F22"/>
      <sheetName val="Minuta_0291"/>
      <sheetName val="2_-_Información_gral_contrato1"/>
      <sheetName val="EQ_INGR-EGR1"/>
      <sheetName val="MOD_INGR-EGR1"/>
      <sheetName val="Procurement_Data1"/>
      <sheetName val="Mat_prod1"/>
      <sheetName val="Eq_Producción1"/>
      <sheetName val="GG_Obreros1"/>
      <sheetName val="Mat_apoyo1"/>
      <sheetName val="Eq_Apoyo1"/>
      <sheetName val="Mod_Directo1"/>
      <sheetName val="Modelo_Ind1"/>
      <sheetName val="COS_11"/>
      <sheetName val="3W__FORESCAST1"/>
      <sheetName val="3W_1"/>
      <sheetName val="CURVA_S1"/>
      <sheetName val="%_lc21"/>
      <sheetName val="HIST__PERS1"/>
      <sheetName val="HIST__EQUIP1"/>
      <sheetName val="2__CURVAS1"/>
      <sheetName val="Cierre_(20%)1"/>
      <sheetName val="Resumen_GG1"/>
      <sheetName val="GG_Totales1"/>
      <sheetName val="Equip_Seguridad1"/>
      <sheetName val="Flujo_(20%)1"/>
      <sheetName val="VALORIZACION_101"/>
      <sheetName val="1_-Flash_Report1"/>
      <sheetName val="3_-_Dotación_de_personal1"/>
      <sheetName val="4_-_Histograma_M_O__Dir_1"/>
      <sheetName val="5_-_Histograma_M_O__Indirec_1"/>
      <sheetName val="6_-_Distribucion_Equipos_y_Maq1"/>
      <sheetName val="7_-_Itemizado_Forecast_11"/>
      <sheetName val="6_-_Itemizado_Control_de_Avanc1"/>
      <sheetName val="Contractor_ANNEX_121"/>
      <sheetName val="8_-_Curva_S_Forecast_021"/>
      <sheetName val="Modifica_Curva_S1"/>
      <sheetName val="9-_Reporte_de_Materiales1"/>
      <sheetName val="10_-Cuadro_Procura1"/>
      <sheetName val="11_-_Control_de_Ingenieria1"/>
      <sheetName val="12_-_Control_Procura_1"/>
      <sheetName val="13_-_Commodities_22_9kV1"/>
      <sheetName val="13_-_Commodities_60_kV1"/>
      <sheetName val="DIFERENCIA_LB0-FC011"/>
      <sheetName val="Panel de Control"/>
      <sheetName val="Tipo de Cambio"/>
      <sheetName val="MONTAJE_TUBERIA_Y_SOPORTES"/>
      <sheetName val="Anx_1_Nota_4"/>
      <sheetName val="Tipo_de_Cambio"/>
      <sheetName val="Val Nº11"/>
      <sheetName val="CAOV_Met"/>
      <sheetName val="Adel-Materiales"/>
      <sheetName val="Polinom01"/>
      <sheetName val="Reajuste"/>
      <sheetName val="VARIABLES"/>
      <sheetName val="FlujoTJ"/>
      <sheetName val="08"/>
      <sheetName val="01"/>
      <sheetName val="Graph39_10"/>
      <sheetName val="GG-Ofertado-P4_Maz10"/>
      <sheetName val="datos_base10"/>
      <sheetName val="DATOS_UNOE10"/>
      <sheetName val="9_Capex10"/>
      <sheetName val="GyP_total10"/>
      <sheetName val="IRR_sponsor10"/>
      <sheetName val="Sust_205ABC-VE10"/>
      <sheetName val="Sust_205ABC-VP10"/>
      <sheetName val="Resum_205ABC_700FG_907_A_2_210"/>
      <sheetName val="Deduccion_Reajuste10"/>
      <sheetName val="Restricciones_y_Compromisos10"/>
      <sheetName val="PER,COM_PRO_ADI19"/>
      <sheetName val="Planilla_Base_y_Subbase9"/>
      <sheetName val="Metrados__Val_10"/>
      <sheetName val="EXPLAN__DESVIOS5"/>
      <sheetName val="CLASIF__MAT__DESVIOS5"/>
      <sheetName val="CLASIF__MATERIAL5"/>
      <sheetName val="EXPLAN__VIA_PRINCIPAL5"/>
      <sheetName val="Resumen_anual8"/>
      <sheetName val="Piso_Tecnico5"/>
      <sheetName val="Avance_Resumen5"/>
      <sheetName val="RES_MET4"/>
      <sheetName val="1000_A_REPL4"/>
      <sheetName val="1000_B_REPL4"/>
      <sheetName val="1000_C_REPL4"/>
      <sheetName val="1000_A_PROY4"/>
      <sheetName val="1000_B_PROY4"/>
      <sheetName val="1000_C_PROY4"/>
      <sheetName val="MFT_TOC5"/>
      <sheetName val="Plan_de_Fases-Subfases5"/>
      <sheetName val="Datos_-_F1,F25"/>
      <sheetName val="Minuta_0294"/>
      <sheetName val="2_-_Información_gral_contrato4"/>
      <sheetName val="EQ_INGR-EGR4"/>
      <sheetName val="MOD_INGR-EGR4"/>
      <sheetName val="Procurement_Data4"/>
      <sheetName val="Mat_prod4"/>
      <sheetName val="Eq_Producción4"/>
      <sheetName val="GG_Obreros4"/>
      <sheetName val="Mat_apoyo4"/>
      <sheetName val="Eq_Apoyo4"/>
      <sheetName val="Mod_Directo4"/>
      <sheetName val="Modelo_Ind4"/>
      <sheetName val="COS_14"/>
      <sheetName val="3W__FORESCAST4"/>
      <sheetName val="3W_4"/>
      <sheetName val="CURVA_S4"/>
      <sheetName val="%_lc24"/>
      <sheetName val="HIST__PERS4"/>
      <sheetName val="HIST__EQUIP4"/>
      <sheetName val="2__CURVAS4"/>
      <sheetName val="Cierre_(20%)4"/>
      <sheetName val="Resumen_GG4"/>
      <sheetName val="GG_Totales4"/>
      <sheetName val="Equip_Seguridad4"/>
      <sheetName val="Flujo_(20%)4"/>
      <sheetName val="VALORIZACION_104"/>
      <sheetName val="1_-Flash_Report4"/>
      <sheetName val="3_-_Dotación_de_personal4"/>
      <sheetName val="4_-_Histograma_M_O__Dir_4"/>
      <sheetName val="5_-_Histograma_M_O__Indirec_4"/>
      <sheetName val="6_-_Distribucion_Equipos_y_Maq4"/>
      <sheetName val="7_-_Itemizado_Forecast_14"/>
      <sheetName val="6_-_Itemizado_Control_de_Avanc4"/>
      <sheetName val="Contractor_ANNEX_124"/>
      <sheetName val="8_-_Curva_S_Forecast_024"/>
      <sheetName val="Modifica_Curva_S4"/>
      <sheetName val="9-_Reporte_de_Materiales4"/>
      <sheetName val="10_-Cuadro_Procura4"/>
      <sheetName val="11_-_Control_de_Ingenieria4"/>
      <sheetName val="12_-_Control_Procura_4"/>
      <sheetName val="13_-_Commodities_22_9kV4"/>
      <sheetName val="13_-_Commodities_60_kV4"/>
      <sheetName val="DIFERENCIA_LB0-FC014"/>
      <sheetName val="Graph39_8"/>
      <sheetName val="GG-Ofertado-P4_Maz8"/>
      <sheetName val="datos_base8"/>
      <sheetName val="DATOS_UNOE8"/>
      <sheetName val="9_Capex8"/>
      <sheetName val="GyP_total8"/>
      <sheetName val="IRR_sponsor8"/>
      <sheetName val="Sust_205ABC-VE8"/>
      <sheetName val="Sust_205ABC-VP8"/>
      <sheetName val="Resum_205ABC_700FG_907_A_2_28"/>
      <sheetName val="Deduccion_Reajuste8"/>
      <sheetName val="Restricciones_y_Compromisos8"/>
      <sheetName val="PER,COM_PRO_ADI17"/>
      <sheetName val="Planilla_Base_y_Subbase7"/>
      <sheetName val="Metrados__Val_8"/>
      <sheetName val="EXPLAN__DESVIOS3"/>
      <sheetName val="CLASIF__MAT__DESVIOS3"/>
      <sheetName val="CLASIF__MATERIAL3"/>
      <sheetName val="EXPLAN__VIA_PRINCIPAL3"/>
      <sheetName val="Resumen_anual6"/>
      <sheetName val="Piso_Tecnico3"/>
      <sheetName val="Avance_Resumen3"/>
      <sheetName val="RES_MET2"/>
      <sheetName val="1000_A_REPL2"/>
      <sheetName val="1000_B_REPL2"/>
      <sheetName val="1000_C_REPL2"/>
      <sheetName val="1000_A_PROY2"/>
      <sheetName val="1000_B_PROY2"/>
      <sheetName val="1000_C_PROY2"/>
      <sheetName val="MFT_TOC3"/>
      <sheetName val="Plan_de_Fases-Subfases3"/>
      <sheetName val="Datos_-_F1,F23"/>
      <sheetName val="Minuta_0292"/>
      <sheetName val="2_-_Información_gral_contrato2"/>
      <sheetName val="EQ_INGR-EGR2"/>
      <sheetName val="MOD_INGR-EGR2"/>
      <sheetName val="Procurement_Data2"/>
      <sheetName val="Mat_prod2"/>
      <sheetName val="Eq_Producción2"/>
      <sheetName val="GG_Obreros2"/>
      <sheetName val="Mat_apoyo2"/>
      <sheetName val="Eq_Apoyo2"/>
      <sheetName val="Mod_Directo2"/>
      <sheetName val="Modelo_Ind2"/>
      <sheetName val="COS_12"/>
      <sheetName val="3W__FORESCAST2"/>
      <sheetName val="3W_2"/>
      <sheetName val="CURVA_S2"/>
      <sheetName val="%_lc22"/>
      <sheetName val="HIST__PERS2"/>
      <sheetName val="HIST__EQUIP2"/>
      <sheetName val="2__CURVAS2"/>
      <sheetName val="Cierre_(20%)2"/>
      <sheetName val="Resumen_GG2"/>
      <sheetName val="GG_Totales2"/>
      <sheetName val="Equip_Seguridad2"/>
      <sheetName val="Flujo_(20%)2"/>
      <sheetName val="VALORIZACION_102"/>
      <sheetName val="1_-Flash_Report2"/>
      <sheetName val="3_-_Dotación_de_personal2"/>
      <sheetName val="4_-_Histograma_M_O__Dir_2"/>
      <sheetName val="5_-_Histograma_M_O__Indirec_2"/>
      <sheetName val="6_-_Distribucion_Equipos_y_Maq2"/>
      <sheetName val="7_-_Itemizado_Forecast_12"/>
      <sheetName val="6_-_Itemizado_Control_de_Avanc2"/>
      <sheetName val="Contractor_ANNEX_122"/>
      <sheetName val="8_-_Curva_S_Forecast_022"/>
      <sheetName val="Modifica_Curva_S2"/>
      <sheetName val="9-_Reporte_de_Materiales2"/>
      <sheetName val="10_-Cuadro_Procura2"/>
      <sheetName val="11_-_Control_de_Ingenieria2"/>
      <sheetName val="12_-_Control_Procura_2"/>
      <sheetName val="13_-_Commodities_22_9kV2"/>
      <sheetName val="13_-_Commodities_60_kV2"/>
      <sheetName val="DIFERENCIA_LB0-FC012"/>
      <sheetName val="Graph39_9"/>
      <sheetName val="GG-Ofertado-P4_Maz9"/>
      <sheetName val="datos_base9"/>
      <sheetName val="DATOS_UNOE9"/>
      <sheetName val="9_Capex9"/>
      <sheetName val="GyP_total9"/>
      <sheetName val="IRR_sponsor9"/>
      <sheetName val="Sust_205ABC-VE9"/>
      <sheetName val="Sust_205ABC-VP9"/>
      <sheetName val="Resum_205ABC_700FG_907_A_2_29"/>
      <sheetName val="Deduccion_Reajuste9"/>
      <sheetName val="Restricciones_y_Compromisos9"/>
      <sheetName val="PER,COM_PRO_ADI18"/>
      <sheetName val="Planilla_Base_y_Subbase8"/>
      <sheetName val="Metrados__Val_9"/>
      <sheetName val="EXPLAN__DESVIOS4"/>
      <sheetName val="CLASIF__MAT__DESVIOS4"/>
      <sheetName val="CLASIF__MATERIAL4"/>
      <sheetName val="EXPLAN__VIA_PRINCIPAL4"/>
      <sheetName val="Resumen_anual7"/>
      <sheetName val="Piso_Tecnico4"/>
      <sheetName val="Avance_Resumen4"/>
      <sheetName val="RES_MET3"/>
      <sheetName val="1000_A_REPL3"/>
      <sheetName val="1000_B_REPL3"/>
      <sheetName val="1000_C_REPL3"/>
      <sheetName val="1000_A_PROY3"/>
      <sheetName val="1000_B_PROY3"/>
      <sheetName val="1000_C_PROY3"/>
      <sheetName val="MFT_TOC4"/>
      <sheetName val="Plan_de_Fases-Subfases4"/>
      <sheetName val="Datos_-_F1,F24"/>
      <sheetName val="Minuta_0293"/>
      <sheetName val="2_-_Información_gral_contrato3"/>
      <sheetName val="EQ_INGR-EGR3"/>
      <sheetName val="MOD_INGR-EGR3"/>
      <sheetName val="Procurement_Data3"/>
      <sheetName val="Mat_prod3"/>
      <sheetName val="Eq_Producción3"/>
      <sheetName val="GG_Obreros3"/>
      <sheetName val="Mat_apoyo3"/>
      <sheetName val="Eq_Apoyo3"/>
      <sheetName val="Mod_Directo3"/>
      <sheetName val="Modelo_Ind3"/>
      <sheetName val="COS_13"/>
      <sheetName val="3W__FORESCAST3"/>
      <sheetName val="3W_3"/>
      <sheetName val="CURVA_S3"/>
      <sheetName val="%_lc23"/>
      <sheetName val="HIST__PERS3"/>
      <sheetName val="HIST__EQUIP3"/>
      <sheetName val="2__CURVAS3"/>
      <sheetName val="Cierre_(20%)3"/>
      <sheetName val="Resumen_GG3"/>
      <sheetName val="GG_Totales3"/>
      <sheetName val="Equip_Seguridad3"/>
      <sheetName val="Flujo_(20%)3"/>
      <sheetName val="VALORIZACION_103"/>
      <sheetName val="1_-Flash_Report3"/>
      <sheetName val="3_-_Dotación_de_personal3"/>
      <sheetName val="4_-_Histograma_M_O__Dir_3"/>
      <sheetName val="5_-_Histograma_M_O__Indirec_3"/>
      <sheetName val="6_-_Distribucion_Equipos_y_Maq3"/>
      <sheetName val="7_-_Itemizado_Forecast_13"/>
      <sheetName val="6_-_Itemizado_Control_de_Avanc3"/>
      <sheetName val="Contractor_ANNEX_123"/>
      <sheetName val="8_-_Curva_S_Forecast_023"/>
      <sheetName val="Modifica_Curva_S3"/>
      <sheetName val="9-_Reporte_de_Materiales3"/>
      <sheetName val="10_-Cuadro_Procura3"/>
      <sheetName val="11_-_Control_de_Ingenieria3"/>
      <sheetName val="12_-_Control_Procura_3"/>
      <sheetName val="13_-_Commodities_22_9kV3"/>
      <sheetName val="13_-_Commodities_60_kV3"/>
      <sheetName val="DIFERENCIA_LB0-FC013"/>
      <sheetName val="Graph39_11"/>
      <sheetName val="GG-Ofertado-P4_Maz11"/>
      <sheetName val="datos_base11"/>
      <sheetName val="DATOS_UNOE11"/>
      <sheetName val="9_Capex11"/>
      <sheetName val="GyP_total11"/>
      <sheetName val="IRR_sponsor11"/>
      <sheetName val="Sust_205ABC-VE11"/>
      <sheetName val="Sust_205ABC-VP11"/>
      <sheetName val="Resum_205ABC_700FG_907_A_2_211"/>
      <sheetName val="Deduccion_Reajuste11"/>
      <sheetName val="Restricciones_y_Compromisos11"/>
      <sheetName val="PER,COM_PRO_ADI110"/>
      <sheetName val="Planilla_Base_y_Subbase10"/>
      <sheetName val="Metrados__Val_11"/>
      <sheetName val="EXPLAN__DESVIOS6"/>
      <sheetName val="CLASIF__MAT__DESVIOS6"/>
      <sheetName val="CLASIF__MATERIAL6"/>
      <sheetName val="EXPLAN__VIA_PRINCIPAL6"/>
      <sheetName val="Resumen_anual9"/>
      <sheetName val="Piso_Tecnico6"/>
      <sheetName val="Avance_Resumen6"/>
      <sheetName val="RES_MET5"/>
      <sheetName val="1000_A_REPL5"/>
      <sheetName val="1000_B_REPL5"/>
      <sheetName val="1000_C_REPL5"/>
      <sheetName val="1000_A_PROY5"/>
      <sheetName val="1000_B_PROY5"/>
      <sheetName val="1000_C_PROY5"/>
      <sheetName val="MFT_TOC6"/>
      <sheetName val="Plan_de_Fases-Subfases6"/>
      <sheetName val="Datos_-_F1,F26"/>
      <sheetName val="Minuta_0295"/>
      <sheetName val="2_-_Información_gral_contrato5"/>
      <sheetName val="EQ_INGR-EGR5"/>
      <sheetName val="MOD_INGR-EGR5"/>
      <sheetName val="Procurement_Data5"/>
      <sheetName val="Mat_prod5"/>
      <sheetName val="Eq_Producción5"/>
      <sheetName val="GG_Obreros5"/>
      <sheetName val="Mat_apoyo5"/>
      <sheetName val="Eq_Apoyo5"/>
      <sheetName val="Mod_Directo5"/>
      <sheetName val="Modelo_Ind5"/>
      <sheetName val="COS_15"/>
      <sheetName val="3W__FORESCAST5"/>
      <sheetName val="3W_5"/>
      <sheetName val="CURVA_S5"/>
      <sheetName val="%_lc25"/>
      <sheetName val="HIST__PERS5"/>
      <sheetName val="HIST__EQUIP5"/>
      <sheetName val="2__CURVAS5"/>
      <sheetName val="Cierre_(20%)5"/>
      <sheetName val="Resumen_GG5"/>
      <sheetName val="GG_Totales5"/>
      <sheetName val="Equip_Seguridad5"/>
      <sheetName val="Flujo_(20%)5"/>
      <sheetName val="VALORIZACION_105"/>
      <sheetName val="1_-Flash_Report5"/>
      <sheetName val="3_-_Dotación_de_personal5"/>
      <sheetName val="4_-_Histograma_M_O__Dir_5"/>
      <sheetName val="5_-_Histograma_M_O__Indirec_5"/>
      <sheetName val="6_-_Distribucion_Equipos_y_Maq5"/>
      <sheetName val="7_-_Itemizado_Forecast_15"/>
      <sheetName val="6_-_Itemizado_Control_de_Avanc5"/>
      <sheetName val="Contractor_ANNEX_125"/>
      <sheetName val="8_-_Curva_S_Forecast_025"/>
      <sheetName val="Modifica_Curva_S5"/>
      <sheetName val="9-_Reporte_de_Materiales5"/>
      <sheetName val="10_-Cuadro_Procura5"/>
      <sheetName val="11_-_Control_de_Ingenieria5"/>
      <sheetName val="12_-_Control_Procura_5"/>
      <sheetName val="13_-_Commodities_22_9kV5"/>
      <sheetName val="13_-_Commodities_60_kV5"/>
      <sheetName val="DIFERENCIA_LB0-FC015"/>
      <sheetName val="Graph39_12"/>
      <sheetName val="GG-Ofertado-P4_Maz12"/>
      <sheetName val="datos_base12"/>
      <sheetName val="DATOS_UNOE12"/>
      <sheetName val="9_Capex12"/>
      <sheetName val="GyP_total12"/>
      <sheetName val="IRR_sponsor12"/>
      <sheetName val="Sust_205ABC-VE12"/>
      <sheetName val="Sust_205ABC-VP12"/>
      <sheetName val="Resum_205ABC_700FG_907_A_2_212"/>
      <sheetName val="Deduccion_Reajuste12"/>
      <sheetName val="Restricciones_y_Compromisos12"/>
      <sheetName val="PER,COM_PRO_ADI111"/>
      <sheetName val="Planilla_Base_y_Subbase11"/>
      <sheetName val="Metrados__Val_12"/>
      <sheetName val="EXPLAN__DESVIOS7"/>
      <sheetName val="CLASIF__MAT__DESVIOS7"/>
      <sheetName val="CLASIF__MATERIAL7"/>
      <sheetName val="EXPLAN__VIA_PRINCIPAL7"/>
      <sheetName val="Resumen_anual10"/>
      <sheetName val="Piso_Tecnico7"/>
      <sheetName val="Avance_Resumen7"/>
      <sheetName val="RES_MET6"/>
      <sheetName val="1000_A_REPL6"/>
      <sheetName val="1000_B_REPL6"/>
      <sheetName val="1000_C_REPL6"/>
      <sheetName val="1000_A_PROY6"/>
      <sheetName val="1000_B_PROY6"/>
      <sheetName val="1000_C_PROY6"/>
      <sheetName val="MFT_TOC7"/>
      <sheetName val="Plan_de_Fases-Subfases7"/>
      <sheetName val="Datos_-_F1,F27"/>
      <sheetName val="Minuta_0296"/>
      <sheetName val="2_-_Información_gral_contrato6"/>
      <sheetName val="EQ_INGR-EGR6"/>
      <sheetName val="MOD_INGR-EGR6"/>
      <sheetName val="Procurement_Data6"/>
      <sheetName val="Mat_prod6"/>
      <sheetName val="Eq_Producción6"/>
      <sheetName val="GG_Obreros6"/>
      <sheetName val="Mat_apoyo6"/>
      <sheetName val="Eq_Apoyo6"/>
      <sheetName val="Mod_Directo6"/>
      <sheetName val="Modelo_Ind6"/>
      <sheetName val="COS_16"/>
      <sheetName val="3W__FORESCAST6"/>
      <sheetName val="3W_6"/>
      <sheetName val="CURVA_S6"/>
      <sheetName val="%_lc26"/>
      <sheetName val="HIST__PERS6"/>
      <sheetName val="HIST__EQUIP6"/>
      <sheetName val="2__CURVAS6"/>
      <sheetName val="Cierre_(20%)6"/>
      <sheetName val="Resumen_GG6"/>
      <sheetName val="GG_Totales6"/>
      <sheetName val="Equip_Seguridad6"/>
      <sheetName val="Flujo_(20%)6"/>
      <sheetName val="VALORIZACION_106"/>
      <sheetName val="1_-Flash_Report6"/>
      <sheetName val="3_-_Dotación_de_personal6"/>
      <sheetName val="4_-_Histograma_M_O__Dir_6"/>
      <sheetName val="5_-_Histograma_M_O__Indirec_6"/>
      <sheetName val="6_-_Distribucion_Equipos_y_Maq6"/>
      <sheetName val="7_-_Itemizado_Forecast_16"/>
      <sheetName val="6_-_Itemizado_Control_de_Avanc6"/>
      <sheetName val="Contractor_ANNEX_126"/>
      <sheetName val="8_-_Curva_S_Forecast_026"/>
      <sheetName val="Modifica_Curva_S6"/>
      <sheetName val="9-_Reporte_de_Materiales6"/>
      <sheetName val="10_-Cuadro_Procura6"/>
      <sheetName val="11_-_Control_de_Ingenieria6"/>
      <sheetName val="12_-_Control_Procura_6"/>
      <sheetName val="13_-_Commodities_22_9kV6"/>
      <sheetName val="13_-_Commodities_60_kV6"/>
      <sheetName val="DIFERENCIA_LB0-FC016"/>
      <sheetName val="Graph39_13"/>
      <sheetName val="GG-Ofertado-P4_Maz13"/>
      <sheetName val="datos_base13"/>
      <sheetName val="DATOS_UNOE13"/>
      <sheetName val="9_Capex13"/>
      <sheetName val="GyP_total13"/>
      <sheetName val="IRR_sponsor13"/>
      <sheetName val="Sust_205ABC-VE13"/>
      <sheetName val="Sust_205ABC-VP13"/>
      <sheetName val="Resum_205ABC_700FG_907_A_2_213"/>
      <sheetName val="Deduccion_Reajuste13"/>
      <sheetName val="Restricciones_y_Compromisos13"/>
      <sheetName val="PER,COM_PRO_ADI112"/>
      <sheetName val="Planilla_Base_y_Subbase12"/>
      <sheetName val="Metrados__Val_13"/>
      <sheetName val="EXPLAN__DESVIOS8"/>
      <sheetName val="CLASIF__MAT__DESVIOS8"/>
      <sheetName val="CLASIF__MATERIAL8"/>
      <sheetName val="EXPLAN__VIA_PRINCIPAL8"/>
      <sheetName val="Resumen_anual11"/>
      <sheetName val="Piso_Tecnico8"/>
      <sheetName val="Avance_Resumen8"/>
      <sheetName val="RES_MET7"/>
      <sheetName val="1000_A_REPL7"/>
      <sheetName val="1000_B_REPL7"/>
      <sheetName val="1000_C_REPL7"/>
      <sheetName val="1000_A_PROY7"/>
      <sheetName val="1000_B_PROY7"/>
      <sheetName val="1000_C_PROY7"/>
      <sheetName val="MFT_TOC8"/>
      <sheetName val="Plan_de_Fases-Subfases8"/>
      <sheetName val="Datos_-_F1,F28"/>
      <sheetName val="Minuta_0297"/>
      <sheetName val="2_-_Información_gral_contrato7"/>
      <sheetName val="EQ_INGR-EGR7"/>
      <sheetName val="MOD_INGR-EGR7"/>
      <sheetName val="Procurement_Data7"/>
      <sheetName val="Mat_prod7"/>
      <sheetName val="Eq_Producción7"/>
      <sheetName val="GG_Obreros7"/>
      <sheetName val="Mat_apoyo7"/>
      <sheetName val="Eq_Apoyo7"/>
      <sheetName val="Mod_Directo7"/>
      <sheetName val="Modelo_Ind7"/>
      <sheetName val="COS_17"/>
      <sheetName val="3W__FORESCAST7"/>
      <sheetName val="3W_7"/>
      <sheetName val="CURVA_S7"/>
      <sheetName val="%_lc27"/>
      <sheetName val="HIST__PERS7"/>
      <sheetName val="HIST__EQUIP7"/>
      <sheetName val="2__CURVAS7"/>
      <sheetName val="Cierre_(20%)7"/>
      <sheetName val="Resumen_GG7"/>
      <sheetName val="GG_Totales7"/>
      <sheetName val="Equip_Seguridad7"/>
      <sheetName val="Flujo_(20%)7"/>
      <sheetName val="VALORIZACION_107"/>
      <sheetName val="1_-Flash_Report7"/>
      <sheetName val="3_-_Dotación_de_personal7"/>
      <sheetName val="4_-_Histograma_M_O__Dir_7"/>
      <sheetName val="5_-_Histograma_M_O__Indirec_7"/>
      <sheetName val="6_-_Distribucion_Equipos_y_Maq7"/>
      <sheetName val="7_-_Itemizado_Forecast_17"/>
      <sheetName val="6_-_Itemizado_Control_de_Avanc7"/>
      <sheetName val="Contractor_ANNEX_127"/>
      <sheetName val="8_-_Curva_S_Forecast_027"/>
      <sheetName val="Modifica_Curva_S7"/>
      <sheetName val="9-_Reporte_de_Materiales7"/>
      <sheetName val="10_-Cuadro_Procura7"/>
      <sheetName val="11_-_Control_de_Ingenieria7"/>
      <sheetName val="12_-_Control_Procura_7"/>
      <sheetName val="13_-_Commodities_22_9kV7"/>
      <sheetName val="13_-_Commodities_60_kV7"/>
      <sheetName val="DIFERENCIA_LB0-FC017"/>
      <sheetName val="Graph39_14"/>
      <sheetName val="GG-Ofertado-P4_Maz14"/>
      <sheetName val="datos_base14"/>
      <sheetName val="DATOS_UNOE14"/>
      <sheetName val="9_Capex14"/>
      <sheetName val="GyP_total14"/>
      <sheetName val="IRR_sponsor14"/>
      <sheetName val="Sust_205ABC-VE14"/>
      <sheetName val="Sust_205ABC-VP14"/>
      <sheetName val="Resum_205ABC_700FG_907_A_2_214"/>
      <sheetName val="Deduccion_Reajuste14"/>
      <sheetName val="Restricciones_y_Compromisos14"/>
      <sheetName val="PER,COM_PRO_ADI113"/>
      <sheetName val="Planilla_Base_y_Subbase13"/>
      <sheetName val="Metrados__Val_14"/>
      <sheetName val="EXPLAN__DESVIOS9"/>
      <sheetName val="CLASIF__MAT__DESVIOS9"/>
      <sheetName val="CLASIF__MATERIAL9"/>
      <sheetName val="EXPLAN__VIA_PRINCIPAL9"/>
      <sheetName val="Resumen_anual12"/>
      <sheetName val="Piso_Tecnico9"/>
      <sheetName val="Avance_Resumen9"/>
      <sheetName val="RES_MET8"/>
      <sheetName val="1000_A_REPL8"/>
      <sheetName val="1000_B_REPL8"/>
      <sheetName val="1000_C_REPL8"/>
      <sheetName val="1000_A_PROY8"/>
      <sheetName val="1000_B_PROY8"/>
      <sheetName val="1000_C_PROY8"/>
      <sheetName val="MFT_TOC9"/>
      <sheetName val="Plan_de_Fases-Subfases9"/>
      <sheetName val="Datos_-_F1,F29"/>
      <sheetName val="Minuta_0298"/>
      <sheetName val="2_-_Información_gral_contrato8"/>
      <sheetName val="EQ_INGR-EGR8"/>
      <sheetName val="MOD_INGR-EGR8"/>
      <sheetName val="Procurement_Data8"/>
      <sheetName val="Mat_prod8"/>
      <sheetName val="Eq_Producción8"/>
      <sheetName val="GG_Obreros8"/>
      <sheetName val="Mat_apoyo8"/>
      <sheetName val="Eq_Apoyo8"/>
      <sheetName val="Mod_Directo8"/>
      <sheetName val="Modelo_Ind8"/>
      <sheetName val="COS_18"/>
      <sheetName val="3W__FORESCAST8"/>
      <sheetName val="3W_8"/>
      <sheetName val="CURVA_S8"/>
      <sheetName val="%_lc28"/>
      <sheetName val="HIST__PERS8"/>
      <sheetName val="HIST__EQUIP8"/>
      <sheetName val="2__CURVAS8"/>
      <sheetName val="Cierre_(20%)8"/>
      <sheetName val="Resumen_GG8"/>
      <sheetName val="GG_Totales8"/>
      <sheetName val="Equip_Seguridad8"/>
      <sheetName val="Flujo_(20%)8"/>
      <sheetName val="VALORIZACION_108"/>
      <sheetName val="1_-Flash_Report8"/>
      <sheetName val="3_-_Dotación_de_personal8"/>
      <sheetName val="4_-_Histograma_M_O__Dir_8"/>
      <sheetName val="5_-_Histograma_M_O__Indirec_8"/>
      <sheetName val="6_-_Distribucion_Equipos_y_Maq8"/>
      <sheetName val="7_-_Itemizado_Forecast_18"/>
      <sheetName val="6_-_Itemizado_Control_de_Avanc8"/>
      <sheetName val="Contractor_ANNEX_128"/>
      <sheetName val="8_-_Curva_S_Forecast_028"/>
      <sheetName val="Modifica_Curva_S8"/>
      <sheetName val="9-_Reporte_de_Materiales8"/>
      <sheetName val="10_-Cuadro_Procura8"/>
      <sheetName val="11_-_Control_de_Ingenieria8"/>
      <sheetName val="12_-_Control_Procura_8"/>
      <sheetName val="13_-_Commodities_22_9kV8"/>
      <sheetName val="13_-_Commodities_60_kV8"/>
      <sheetName val="DIFERENCIA_LB0-FC018"/>
      <sheetName val="Val_Nº11"/>
      <sheetName val="07"/>
      <sheetName val="Esc"/>
      <sheetName val="054"/>
      <sheetName val="Main"/>
      <sheetName val="Mov. Tierras"/>
      <sheetName val="CONTROL VOLQUETES2"/>
      <sheetName val="FORMATO CONTROL OK"/>
      <sheetName val="HOJA DE DATOS"/>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 val="10241EQLIST"/>
      <sheetName val="Precios Adicionales-Argos"/>
      <sheetName val="ADICIONALES"/>
      <sheetName val="MASTER MH"/>
      <sheetName val="actividades"/>
      <sheetName val="MASTER EQUIPOS"/>
      <sheetName val="AUX"/>
      <sheetName val="ARCILLAS"/>
      <sheetName val="RDP"/>
      <sheetName val="HM"/>
      <sheetName val="HM_EQ"/>
      <sheetName val="HM_EQ_ENVIO"/>
      <sheetName val="DISTRIBUCION"/>
      <sheetName val="HM_500-VALIDAR CON EQ"/>
      <sheetName val="C.V. OMYA"/>
      <sheetName val="ADICIONALES_ARGOS"/>
      <sheetName val="PROD_ANEXO 1"/>
      <sheetName val="KPI_ANEXO_2_CICLO"/>
      <sheetName val="PROD_ANEXO 2"/>
      <sheetName val="PROD_ANEXO 3"/>
      <sheetName val="PROD_OMYA"/>
      <sheetName val="Help_KPI_OMYA"/>
      <sheetName val="ADICIONALES_OMYA"/>
      <sheetName val="KPI_ANEXO_1"/>
      <sheetName val="KPI_OMYA_DSC-R"/>
      <sheetName val="RESUMEN_SEMANAL"/>
      <sheetName val="Plan-Mensual"/>
      <sheetName val="CPV_MGMG"/>
      <sheetName val="2019"/>
      <sheetName val="2020"/>
      <sheetName val="MATER_CONCENTR_CBV99"/>
      <sheetName val="COSTO-MANO-OBRA-_CBV99"/>
      <sheetName val="MATER_CBV2000"/>
      <sheetName val="DISTR.MANT.ELECTRICA"/>
      <sheetName val="DOTACION_CBV99"/>
      <sheetName val="Cantidad"/>
      <sheetName val="Jorge1"/>
      <sheetName val="Jorge2"/>
      <sheetName val="DATOS 3"/>
      <sheetName val="Sheet1"/>
      <sheetName val="ANALISIS ALQUILER FERREYROS"/>
      <sheetName val="Nudo 1"/>
      <sheetName val="3_INPUT_ACT1"/>
      <sheetName val="509-509A_TMC36&quot;"/>
      <sheetName val="510_TMC36&quot;"/>
      <sheetName val="Liebman_1341"/>
      <sheetName val="Anx_1_Nota_41"/>
      <sheetName val="MONTAJE_TUBERIA_Y_SOPORTES1"/>
      <sheetName val="Tipo_de_Cambio1"/>
      <sheetName val="SERVICIOS_A_OBRA_195"/>
      <sheetName val="AD_05_7+300-52+920"/>
      <sheetName val="EXP_0-52+920"/>
      <sheetName val="Exp__Técnico_7+300-52+920"/>
      <sheetName val="Resumen_derrumbes"/>
      <sheetName val="NO_IMPRIMIR"/>
      <sheetName val="Carátula"/>
      <sheetName val="Contenido"/>
      <sheetName val="Resumen Ejecutivo"/>
      <sheetName val="Proyectos PIA"/>
      <sheetName val="1. Contratos"/>
      <sheetName val="2. Gestión Cronogramas"/>
      <sheetName val="2.1 Curva S - Proyectos"/>
      <sheetName val="4. Estado Construcción"/>
      <sheetName val="3. Gestion Adquisiciones"/>
      <sheetName val="4.1 Estado de RFI´s"/>
      <sheetName val="4.2 Estado Valorizaciones"/>
      <sheetName val=" 4.3 Sol. de Cambio"/>
      <sheetName val="5. Estado Ingeniería "/>
      <sheetName val="6. Gestion Riesgos"/>
      <sheetName val="7. Gestión Comunicaciones"/>
      <sheetName val="8. Acreditaciones"/>
      <sheetName val="9.1 Panel de Control"/>
      <sheetName val="Producción (Marz-20) (2)"/>
      <sheetName val="Plla_Pers"/>
      <sheetName val="Separador"/>
      <sheetName val="Explanaciones"/>
      <sheetName val="Explanaciones TRAMO 5"/>
      <sheetName val="Explanaciones TRAMO 6"/>
      <sheetName val="Explanaciones EJE 1 - 3"/>
      <sheetName val="Explanaciones EJE 1 - 4"/>
      <sheetName val="Explanaciones EJE 2 - 5"/>
      <sheetName val="Explanaciones EJE 2 - 6.1"/>
      <sheetName val="Explanaciones EJE 3 - 7"/>
      <sheetName val="Explanaciones EJE 3 - 8"/>
      <sheetName val="encofrado y concreto muros"/>
      <sheetName val="Acero muros"/>
      <sheetName val="Muros metrados"/>
      <sheetName val="encofrado y concreto cimentacio"/>
      <sheetName val="Acero cimentaciones"/>
      <sheetName val="metrado cimentaciones"/>
      <sheetName val="encofrado y concreto columnas"/>
      <sheetName val="columnas"/>
      <sheetName val="BD CONFIABILIDAD"/>
      <sheetName val="POSESIÓN"/>
      <sheetName val="Basis"/>
      <sheetName val="PREACTA"/>
      <sheetName val="resumen OK"/>
      <sheetName val="consolid-dossier (IAS) (2)"/>
      <sheetName val="Mov__Tierras"/>
      <sheetName val="CONTROL_VOLQUETES2"/>
      <sheetName val="FORMATO_CONTROL_OK"/>
      <sheetName val="HOJA_DE_DATOS"/>
      <sheetName val="BASE_CONEX_"/>
      <sheetName val="INST__BANDEJA"/>
      <sheetName val="RES__TENDIDO"/>
      <sheetName val="RES__PEINADO"/>
      <sheetName val="RES_RETIRO"/>
      <sheetName val="RES_CONEX_"/>
      <sheetName val="Sem_"/>
      <sheetName val="RES__CONEXIONADO"/>
      <sheetName val="MONTAJE_DE_SOMBRILLA"/>
      <sheetName val="Graph39_15"/>
      <sheetName val="9_Capex15"/>
      <sheetName val="GG-Ofertado-P4_Maz15"/>
      <sheetName val="datos_base15"/>
      <sheetName val="DATOS_UNOE15"/>
      <sheetName val="Sust_205ABC-VE15"/>
      <sheetName val="Sust_205ABC-VP15"/>
      <sheetName val="Resum_205ABC_700FG_907_A_2_215"/>
      <sheetName val="GyP_total15"/>
      <sheetName val="IRR_sponsor15"/>
      <sheetName val="Deduccion_Reajuste15"/>
      <sheetName val="Restricciones_y_Compromisos15"/>
      <sheetName val="PER,COM_PRO_ADI114"/>
      <sheetName val="Planilla_Base_y_Subbase14"/>
      <sheetName val="Resumen_anual13"/>
      <sheetName val="Piso_Tecnico10"/>
      <sheetName val="Metrados__Val_15"/>
      <sheetName val="EXPLAN__DESVIOS10"/>
      <sheetName val="CLASIF__MAT__DESVIOS10"/>
      <sheetName val="CLASIF__MATERIAL10"/>
      <sheetName val="EXPLAN__VIA_PRINCIPAL10"/>
      <sheetName val="Avance_Resumen10"/>
      <sheetName val="MFT_TOC10"/>
      <sheetName val="EQ_INGR-EGR9"/>
      <sheetName val="MOD_INGR-EGR9"/>
      <sheetName val="VALORIZACION_109"/>
      <sheetName val="Plan_de_Fases-Subfases10"/>
      <sheetName val="Datos_-_F1,F210"/>
      <sheetName val="Minuta_0299"/>
      <sheetName val="2_-_Información_gral_contrato9"/>
      <sheetName val="Mat_prod9"/>
      <sheetName val="Eq_Producción9"/>
      <sheetName val="GG_Obreros9"/>
      <sheetName val="Mat_apoyo9"/>
      <sheetName val="Eq_Apoyo9"/>
      <sheetName val="Mod_Directo9"/>
      <sheetName val="Modelo_Ind9"/>
      <sheetName val="COS_19"/>
      <sheetName val="Procurement_Data9"/>
      <sheetName val="3W__FORESCAST9"/>
      <sheetName val="3W_9"/>
      <sheetName val="CURVA_S9"/>
      <sheetName val="%_lc29"/>
      <sheetName val="HIST__PERS9"/>
      <sheetName val="HIST__EQUIP9"/>
      <sheetName val="RES_MET9"/>
      <sheetName val="1000_A_REPL9"/>
      <sheetName val="1000_B_REPL9"/>
      <sheetName val="1000_C_REPL9"/>
      <sheetName val="1000_A_PROY9"/>
      <sheetName val="1000_B_PROY9"/>
      <sheetName val="1000_C_PROY9"/>
      <sheetName val="2__CURVAS9"/>
      <sheetName val="Cierre_(20%)9"/>
      <sheetName val="Resumen_GG9"/>
      <sheetName val="GG_Totales9"/>
      <sheetName val="Equip_Seguridad9"/>
      <sheetName val="Flujo_(20%)9"/>
      <sheetName val="1_-Flash_Report9"/>
      <sheetName val="3_-_Dotación_de_personal9"/>
      <sheetName val="4_-_Histograma_M_O__Dir_9"/>
      <sheetName val="5_-_Histograma_M_O__Indirec_9"/>
      <sheetName val="6_-_Distribucion_Equipos_y_Maq9"/>
      <sheetName val="7_-_Itemizado_Forecast_19"/>
      <sheetName val="6_-_Itemizado_Control_de_Avanc9"/>
      <sheetName val="Contractor_ANNEX_129"/>
      <sheetName val="8_-_Curva_S_Forecast_029"/>
      <sheetName val="Modifica_Curva_S9"/>
      <sheetName val="9-_Reporte_de_Materiales9"/>
      <sheetName val="10_-Cuadro_Procura9"/>
      <sheetName val="11_-_Control_de_Ingenieria9"/>
      <sheetName val="12_-_Control_Procura_9"/>
      <sheetName val="13_-_Commodities_22_9kV9"/>
      <sheetName val="13_-_Commodities_60_kV9"/>
      <sheetName val="DIFERENCIA_LB0-FC019"/>
      <sheetName val="3_INPUT_ACT2"/>
      <sheetName val="Liebman_1342"/>
      <sheetName val="AD_05_7+300-52+9201"/>
      <sheetName val="EXP_0-52+9201"/>
      <sheetName val="Exp__Técnico_7+300-52+9201"/>
      <sheetName val="Resumen_derrumbes1"/>
      <sheetName val="Desv_P_Puentes"/>
      <sheetName val="O__Preliminares"/>
      <sheetName val="Mivimiento_de_Tierras"/>
      <sheetName val="Estribos_Acero_(Proy)"/>
      <sheetName val="Fe°_C__Estribo"/>
      <sheetName val="Losa_de_Concreto_Armado"/>
      <sheetName val="Losa_de_Concreto_Armado_Acero"/>
      <sheetName val="Fe°_C__Losa"/>
      <sheetName val="Vereda_de_Concreto_Armado"/>
      <sheetName val="Losa_de_Aproximacion"/>
      <sheetName val="O__de_Protección_y_Encauzamient"/>
      <sheetName val="MONTAJE_TUBERIA_Y_SOPORTES2"/>
      <sheetName val="Anx_1_Nota_42"/>
      <sheetName val="Tipo_de_Cambio2"/>
      <sheetName val="509-509A_TMC36&quot;1"/>
      <sheetName val="510_TMC36&quot;1"/>
      <sheetName val="NO_IMPRIMIR1"/>
      <sheetName val="Val_Nº111"/>
      <sheetName val="Nudo_1"/>
      <sheetName val="SERVICIOS_A_OBRA_1951"/>
      <sheetName val="Precios_Adicionales-Argos"/>
      <sheetName val="MASTER_MH"/>
      <sheetName val="MASTER_EQUIPOS"/>
      <sheetName val="HM_500-VALIDAR_CON_EQ"/>
      <sheetName val="C_V__OMYA"/>
      <sheetName val="PROD_ANEXO_1"/>
      <sheetName val="PROD_ANEXO_2"/>
      <sheetName val="PROD_ANEXO_3"/>
      <sheetName val="DATOS_3"/>
      <sheetName val="Panel_de_Control"/>
      <sheetName val="DISTR_MANT_ELECTRICA"/>
      <sheetName val="Flujo Ingresos"/>
      <sheetName val="Inputs"/>
      <sheetName val="BC_AGO-2014"/>
      <sheetName val="WBS"/>
      <sheetName val="PUNI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ow r="9">
          <cell r="H9">
            <v>0.90469999999999995</v>
          </cell>
        </row>
      </sheetData>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ow r="9">
          <cell r="H9">
            <v>0.90469999999999995</v>
          </cell>
        </row>
      </sheetData>
      <sheetData sheetId="147" refreshError="1"/>
      <sheetData sheetId="148" refreshError="1"/>
      <sheetData sheetId="149" refreshError="1"/>
      <sheetData sheetId="150" refreshError="1"/>
      <sheetData sheetId="151">
        <row r="9">
          <cell r="H9">
            <v>0.90469999999999995</v>
          </cell>
        </row>
      </sheetData>
      <sheetData sheetId="152" refreshError="1"/>
      <sheetData sheetId="153">
        <row r="9">
          <cell r="H9">
            <v>0.90469999999999995</v>
          </cell>
        </row>
      </sheetData>
      <sheetData sheetId="154">
        <row r="9">
          <cell r="H9">
            <v>0.90469999999999995</v>
          </cell>
        </row>
      </sheetData>
      <sheetData sheetId="155">
        <row r="9">
          <cell r="H9">
            <v>0.90469999999999995</v>
          </cell>
        </row>
      </sheetData>
      <sheetData sheetId="156">
        <row r="9">
          <cell r="H9">
            <v>0.90469999999999995</v>
          </cell>
        </row>
      </sheetData>
      <sheetData sheetId="157">
        <row r="9">
          <cell r="H9">
            <v>0.90469999999999995</v>
          </cell>
        </row>
      </sheetData>
      <sheetData sheetId="158">
        <row r="9">
          <cell r="H9">
            <v>0.90469999999999995</v>
          </cell>
        </row>
      </sheetData>
      <sheetData sheetId="159">
        <row r="9">
          <cell r="H9">
            <v>0.90469999999999995</v>
          </cell>
        </row>
      </sheetData>
      <sheetData sheetId="160">
        <row r="9">
          <cell r="H9">
            <v>0.90469999999999995</v>
          </cell>
        </row>
      </sheetData>
      <sheetData sheetId="161">
        <row r="9">
          <cell r="H9">
            <v>0.90469999999999995</v>
          </cell>
        </row>
      </sheetData>
      <sheetData sheetId="162">
        <row r="9">
          <cell r="H9">
            <v>0.90469999999999995</v>
          </cell>
        </row>
      </sheetData>
      <sheetData sheetId="163">
        <row r="9">
          <cell r="H9">
            <v>0.90469999999999995</v>
          </cell>
        </row>
      </sheetData>
      <sheetData sheetId="164" refreshError="1"/>
      <sheetData sheetId="165" refreshError="1"/>
      <sheetData sheetId="166" refreshError="1"/>
      <sheetData sheetId="167" refreshError="1"/>
      <sheetData sheetId="168" refreshError="1"/>
      <sheetData sheetId="169">
        <row r="9">
          <cell r="H9">
            <v>0.90469999999999995</v>
          </cell>
        </row>
      </sheetData>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ow r="9">
          <cell r="H9">
            <v>0.90469999999999995</v>
          </cell>
        </row>
      </sheetData>
      <sheetData sheetId="180">
        <row r="9">
          <cell r="H9">
            <v>0.90469999999999995</v>
          </cell>
        </row>
      </sheetData>
      <sheetData sheetId="181">
        <row r="9">
          <cell r="H9">
            <v>0.90469999999999995</v>
          </cell>
        </row>
      </sheetData>
      <sheetData sheetId="182">
        <row r="9">
          <cell r="H9">
            <v>0.90469999999999995</v>
          </cell>
        </row>
      </sheetData>
      <sheetData sheetId="183">
        <row r="9">
          <cell r="H9">
            <v>0.90469999999999995</v>
          </cell>
        </row>
      </sheetData>
      <sheetData sheetId="184">
        <row r="9">
          <cell r="H9">
            <v>0.90469999999999995</v>
          </cell>
        </row>
      </sheetData>
      <sheetData sheetId="185">
        <row r="9">
          <cell r="H9">
            <v>0.90469999999999995</v>
          </cell>
        </row>
      </sheetData>
      <sheetData sheetId="186">
        <row r="9">
          <cell r="H9">
            <v>0.90469999999999995</v>
          </cell>
        </row>
      </sheetData>
      <sheetData sheetId="187">
        <row r="9">
          <cell r="H9">
            <v>0.90469999999999995</v>
          </cell>
        </row>
      </sheetData>
      <sheetData sheetId="188">
        <row r="9">
          <cell r="H9">
            <v>0.90469999999999995</v>
          </cell>
        </row>
      </sheetData>
      <sheetData sheetId="189">
        <row r="9">
          <cell r="H9">
            <v>0.90469999999999995</v>
          </cell>
        </row>
      </sheetData>
      <sheetData sheetId="190">
        <row r="9">
          <cell r="H9">
            <v>0.90469999999999995</v>
          </cell>
        </row>
      </sheetData>
      <sheetData sheetId="191">
        <row r="9">
          <cell r="H9">
            <v>0.90469999999999995</v>
          </cell>
        </row>
      </sheetData>
      <sheetData sheetId="192">
        <row r="9">
          <cell r="H9">
            <v>0.90469999999999995</v>
          </cell>
        </row>
      </sheetData>
      <sheetData sheetId="193">
        <row r="9">
          <cell r="H9">
            <v>0.90469999999999995</v>
          </cell>
        </row>
      </sheetData>
      <sheetData sheetId="194">
        <row r="9">
          <cell r="H9">
            <v>0.90469999999999995</v>
          </cell>
        </row>
      </sheetData>
      <sheetData sheetId="195">
        <row r="9">
          <cell r="H9">
            <v>0.90469999999999995</v>
          </cell>
        </row>
      </sheetData>
      <sheetData sheetId="196">
        <row r="9">
          <cell r="H9">
            <v>0.90469999999999995</v>
          </cell>
        </row>
      </sheetData>
      <sheetData sheetId="197">
        <row r="9">
          <cell r="H9">
            <v>0.90469999999999995</v>
          </cell>
        </row>
      </sheetData>
      <sheetData sheetId="198">
        <row r="9">
          <cell r="H9">
            <v>0.90469999999999995</v>
          </cell>
        </row>
      </sheetData>
      <sheetData sheetId="199">
        <row r="9">
          <cell r="H9">
            <v>0.90469999999999995</v>
          </cell>
        </row>
      </sheetData>
      <sheetData sheetId="200">
        <row r="9">
          <cell r="H9">
            <v>0.90469999999999995</v>
          </cell>
        </row>
      </sheetData>
      <sheetData sheetId="201">
        <row r="9">
          <cell r="H9">
            <v>0.90469999999999995</v>
          </cell>
        </row>
      </sheetData>
      <sheetData sheetId="202">
        <row r="9">
          <cell r="H9">
            <v>0.90469999999999995</v>
          </cell>
        </row>
      </sheetData>
      <sheetData sheetId="203">
        <row r="9">
          <cell r="H9">
            <v>0.90469999999999995</v>
          </cell>
        </row>
      </sheetData>
      <sheetData sheetId="204">
        <row r="9">
          <cell r="H9">
            <v>0.90469999999999995</v>
          </cell>
        </row>
      </sheetData>
      <sheetData sheetId="205">
        <row r="9">
          <cell r="H9">
            <v>0.90469999999999995</v>
          </cell>
        </row>
      </sheetData>
      <sheetData sheetId="206">
        <row r="9">
          <cell r="H9">
            <v>0.90469999999999995</v>
          </cell>
        </row>
      </sheetData>
      <sheetData sheetId="207">
        <row r="9">
          <cell r="H9">
            <v>0.90469999999999995</v>
          </cell>
        </row>
      </sheetData>
      <sheetData sheetId="208">
        <row r="9">
          <cell r="H9">
            <v>0.90469999999999995</v>
          </cell>
        </row>
      </sheetData>
      <sheetData sheetId="209">
        <row r="9">
          <cell r="H9">
            <v>0.90469999999999995</v>
          </cell>
        </row>
      </sheetData>
      <sheetData sheetId="210">
        <row r="9">
          <cell r="H9">
            <v>0.90469999999999995</v>
          </cell>
        </row>
      </sheetData>
      <sheetData sheetId="211">
        <row r="9">
          <cell r="H9">
            <v>0.90469999999999995</v>
          </cell>
        </row>
      </sheetData>
      <sheetData sheetId="212">
        <row r="9">
          <cell r="H9">
            <v>0.90469999999999995</v>
          </cell>
        </row>
      </sheetData>
      <sheetData sheetId="213">
        <row r="9">
          <cell r="H9">
            <v>0.90469999999999995</v>
          </cell>
        </row>
      </sheetData>
      <sheetData sheetId="214">
        <row r="9">
          <cell r="H9">
            <v>0.90469999999999995</v>
          </cell>
        </row>
      </sheetData>
      <sheetData sheetId="215">
        <row r="9">
          <cell r="H9">
            <v>0.90469999999999995</v>
          </cell>
        </row>
      </sheetData>
      <sheetData sheetId="216">
        <row r="9">
          <cell r="H9">
            <v>0.90469999999999995</v>
          </cell>
        </row>
      </sheetData>
      <sheetData sheetId="217">
        <row r="9">
          <cell r="H9">
            <v>0.90469999999999995</v>
          </cell>
        </row>
      </sheetData>
      <sheetData sheetId="218">
        <row r="9">
          <cell r="H9">
            <v>0.90469999999999995</v>
          </cell>
        </row>
      </sheetData>
      <sheetData sheetId="219">
        <row r="9">
          <cell r="H9">
            <v>0.90469999999999995</v>
          </cell>
        </row>
      </sheetData>
      <sheetData sheetId="220">
        <row r="9">
          <cell r="H9">
            <v>0.90469999999999995</v>
          </cell>
        </row>
      </sheetData>
      <sheetData sheetId="221">
        <row r="9">
          <cell r="H9">
            <v>0.90469999999999995</v>
          </cell>
        </row>
      </sheetData>
      <sheetData sheetId="222">
        <row r="9">
          <cell r="H9">
            <v>0.90469999999999995</v>
          </cell>
        </row>
      </sheetData>
      <sheetData sheetId="223">
        <row r="9">
          <cell r="H9">
            <v>0.90469999999999995</v>
          </cell>
        </row>
      </sheetData>
      <sheetData sheetId="224">
        <row r="9">
          <cell r="H9">
            <v>0.90469999999999995</v>
          </cell>
        </row>
      </sheetData>
      <sheetData sheetId="225">
        <row r="9">
          <cell r="H9">
            <v>0.90469999999999995</v>
          </cell>
        </row>
      </sheetData>
      <sheetData sheetId="226">
        <row r="9">
          <cell r="H9">
            <v>0.90469999999999995</v>
          </cell>
        </row>
      </sheetData>
      <sheetData sheetId="227">
        <row r="9">
          <cell r="H9">
            <v>0.90469999999999995</v>
          </cell>
        </row>
      </sheetData>
      <sheetData sheetId="228">
        <row r="9">
          <cell r="H9">
            <v>0.90469999999999995</v>
          </cell>
        </row>
      </sheetData>
      <sheetData sheetId="229">
        <row r="9">
          <cell r="H9">
            <v>0.90469999999999995</v>
          </cell>
        </row>
      </sheetData>
      <sheetData sheetId="230">
        <row r="9">
          <cell r="H9">
            <v>0.90469999999999995</v>
          </cell>
        </row>
      </sheetData>
      <sheetData sheetId="231">
        <row r="9">
          <cell r="H9">
            <v>0.90469999999999995</v>
          </cell>
        </row>
      </sheetData>
      <sheetData sheetId="232">
        <row r="9">
          <cell r="H9">
            <v>0.90469999999999995</v>
          </cell>
        </row>
      </sheetData>
      <sheetData sheetId="233">
        <row r="9">
          <cell r="H9">
            <v>0.90469999999999995</v>
          </cell>
        </row>
      </sheetData>
      <sheetData sheetId="234">
        <row r="9">
          <cell r="H9">
            <v>0.90469999999999995</v>
          </cell>
        </row>
      </sheetData>
      <sheetData sheetId="235">
        <row r="9">
          <cell r="H9">
            <v>0.90469999999999995</v>
          </cell>
        </row>
      </sheetData>
      <sheetData sheetId="236">
        <row r="9">
          <cell r="H9">
            <v>0.90469999999999995</v>
          </cell>
        </row>
      </sheetData>
      <sheetData sheetId="237">
        <row r="9">
          <cell r="H9">
            <v>0.90469999999999995</v>
          </cell>
        </row>
      </sheetData>
      <sheetData sheetId="238">
        <row r="9">
          <cell r="H9">
            <v>0.90469999999999995</v>
          </cell>
        </row>
      </sheetData>
      <sheetData sheetId="239">
        <row r="9">
          <cell r="H9">
            <v>0.90469999999999995</v>
          </cell>
        </row>
      </sheetData>
      <sheetData sheetId="240">
        <row r="9">
          <cell r="H9">
            <v>0.90469999999999995</v>
          </cell>
        </row>
      </sheetData>
      <sheetData sheetId="241">
        <row r="9">
          <cell r="H9">
            <v>0.90469999999999995</v>
          </cell>
        </row>
      </sheetData>
      <sheetData sheetId="242">
        <row r="9">
          <cell r="H9">
            <v>0.90469999999999995</v>
          </cell>
        </row>
      </sheetData>
      <sheetData sheetId="243">
        <row r="9">
          <cell r="H9">
            <v>0.90469999999999995</v>
          </cell>
        </row>
      </sheetData>
      <sheetData sheetId="244">
        <row r="9">
          <cell r="H9">
            <v>0.90469999999999995</v>
          </cell>
        </row>
      </sheetData>
      <sheetData sheetId="245">
        <row r="9">
          <cell r="H9">
            <v>0.90469999999999995</v>
          </cell>
        </row>
      </sheetData>
      <sheetData sheetId="246">
        <row r="9">
          <cell r="H9">
            <v>0.90469999999999995</v>
          </cell>
        </row>
      </sheetData>
      <sheetData sheetId="247">
        <row r="9">
          <cell r="H9">
            <v>0.90469999999999995</v>
          </cell>
        </row>
      </sheetData>
      <sheetData sheetId="248">
        <row r="9">
          <cell r="H9">
            <v>0.90469999999999995</v>
          </cell>
        </row>
      </sheetData>
      <sheetData sheetId="249">
        <row r="9">
          <cell r="H9">
            <v>0.90469999999999995</v>
          </cell>
        </row>
      </sheetData>
      <sheetData sheetId="250">
        <row r="9">
          <cell r="H9">
            <v>0.90469999999999995</v>
          </cell>
        </row>
      </sheetData>
      <sheetData sheetId="251">
        <row r="9">
          <cell r="H9">
            <v>0.90469999999999995</v>
          </cell>
        </row>
      </sheetData>
      <sheetData sheetId="252">
        <row r="9">
          <cell r="H9">
            <v>0.90469999999999995</v>
          </cell>
        </row>
      </sheetData>
      <sheetData sheetId="253">
        <row r="9">
          <cell r="H9">
            <v>0.90469999999999995</v>
          </cell>
        </row>
      </sheetData>
      <sheetData sheetId="254">
        <row r="9">
          <cell r="H9">
            <v>0.90469999999999995</v>
          </cell>
        </row>
      </sheetData>
      <sheetData sheetId="255">
        <row r="9">
          <cell r="H9">
            <v>0.90469999999999995</v>
          </cell>
        </row>
      </sheetData>
      <sheetData sheetId="256" refreshError="1"/>
      <sheetData sheetId="257" refreshError="1"/>
      <sheetData sheetId="258" refreshError="1"/>
      <sheetData sheetId="259" refreshError="1"/>
      <sheetData sheetId="260" refreshError="1"/>
      <sheetData sheetId="261" refreshError="1"/>
      <sheetData sheetId="262">
        <row r="9">
          <cell r="H9">
            <v>0.90469999999999995</v>
          </cell>
        </row>
      </sheetData>
      <sheetData sheetId="263">
        <row r="9">
          <cell r="H9">
            <v>0.90469999999999995</v>
          </cell>
        </row>
      </sheetData>
      <sheetData sheetId="264">
        <row r="9">
          <cell r="H9">
            <v>0.90469999999999995</v>
          </cell>
        </row>
      </sheetData>
      <sheetData sheetId="265">
        <row r="9">
          <cell r="H9">
            <v>0.90469999999999995</v>
          </cell>
        </row>
      </sheetData>
      <sheetData sheetId="266">
        <row r="9">
          <cell r="H9">
            <v>0.90469999999999995</v>
          </cell>
        </row>
      </sheetData>
      <sheetData sheetId="267">
        <row r="9">
          <cell r="H9">
            <v>0.90469999999999995</v>
          </cell>
        </row>
      </sheetData>
      <sheetData sheetId="268">
        <row r="9">
          <cell r="H9">
            <v>0.90469999999999995</v>
          </cell>
        </row>
      </sheetData>
      <sheetData sheetId="269">
        <row r="9">
          <cell r="H9">
            <v>0.90469999999999995</v>
          </cell>
        </row>
      </sheetData>
      <sheetData sheetId="270">
        <row r="9">
          <cell r="H9">
            <v>0.90469999999999995</v>
          </cell>
        </row>
      </sheetData>
      <sheetData sheetId="271" refreshError="1"/>
      <sheetData sheetId="272" refreshError="1"/>
      <sheetData sheetId="273">
        <row r="9">
          <cell r="H9">
            <v>0.90469999999999995</v>
          </cell>
        </row>
      </sheetData>
      <sheetData sheetId="274">
        <row r="9">
          <cell r="H9">
            <v>0.90469999999999995</v>
          </cell>
        </row>
      </sheetData>
      <sheetData sheetId="275" refreshError="1"/>
      <sheetData sheetId="276">
        <row r="9">
          <cell r="H9">
            <v>0.90469999999999995</v>
          </cell>
        </row>
      </sheetData>
      <sheetData sheetId="277">
        <row r="9">
          <cell r="H9">
            <v>0.90469999999999995</v>
          </cell>
        </row>
      </sheetData>
      <sheetData sheetId="278">
        <row r="9">
          <cell r="H9">
            <v>0.90469999999999995</v>
          </cell>
        </row>
      </sheetData>
      <sheetData sheetId="279">
        <row r="9">
          <cell r="H9">
            <v>0.90469999999999995</v>
          </cell>
        </row>
      </sheetData>
      <sheetData sheetId="280">
        <row r="9">
          <cell r="H9">
            <v>0.90469999999999995</v>
          </cell>
        </row>
      </sheetData>
      <sheetData sheetId="281">
        <row r="9">
          <cell r="H9">
            <v>0.90469999999999995</v>
          </cell>
        </row>
      </sheetData>
      <sheetData sheetId="282">
        <row r="9">
          <cell r="H9">
            <v>0.90469999999999995</v>
          </cell>
        </row>
      </sheetData>
      <sheetData sheetId="283">
        <row r="9">
          <cell r="H9">
            <v>0.90469999999999995</v>
          </cell>
        </row>
      </sheetData>
      <sheetData sheetId="284">
        <row r="9">
          <cell r="H9">
            <v>0.90469999999999995</v>
          </cell>
        </row>
      </sheetData>
      <sheetData sheetId="285">
        <row r="9">
          <cell r="H9">
            <v>0.90469999999999995</v>
          </cell>
        </row>
      </sheetData>
      <sheetData sheetId="286">
        <row r="9">
          <cell r="H9">
            <v>0.90469999999999995</v>
          </cell>
        </row>
      </sheetData>
      <sheetData sheetId="287">
        <row r="9">
          <cell r="H9">
            <v>0.90469999999999995</v>
          </cell>
        </row>
      </sheetData>
      <sheetData sheetId="288">
        <row r="9">
          <cell r="H9">
            <v>0.90469999999999995</v>
          </cell>
        </row>
      </sheetData>
      <sheetData sheetId="289">
        <row r="9">
          <cell r="H9">
            <v>0.90469999999999995</v>
          </cell>
        </row>
      </sheetData>
      <sheetData sheetId="290">
        <row r="9">
          <cell r="H9">
            <v>0.90469999999999995</v>
          </cell>
        </row>
      </sheetData>
      <sheetData sheetId="291">
        <row r="9">
          <cell r="H9">
            <v>0.90469999999999995</v>
          </cell>
        </row>
      </sheetData>
      <sheetData sheetId="292" refreshError="1"/>
      <sheetData sheetId="293" refreshError="1"/>
      <sheetData sheetId="294" refreshError="1"/>
      <sheetData sheetId="295" refreshError="1"/>
      <sheetData sheetId="296" refreshError="1"/>
      <sheetData sheetId="297" refreshError="1"/>
      <sheetData sheetId="298">
        <row r="9">
          <cell r="H9">
            <v>0.90469999999999995</v>
          </cell>
        </row>
      </sheetData>
      <sheetData sheetId="299">
        <row r="9">
          <cell r="H9">
            <v>0.90469999999999995</v>
          </cell>
        </row>
      </sheetData>
      <sheetData sheetId="300">
        <row r="9">
          <cell r="H9">
            <v>0.90469999999999995</v>
          </cell>
        </row>
      </sheetData>
      <sheetData sheetId="301">
        <row r="9">
          <cell r="H9">
            <v>0.90469999999999995</v>
          </cell>
        </row>
      </sheetData>
      <sheetData sheetId="302">
        <row r="9">
          <cell r="H9">
            <v>0.90469999999999995</v>
          </cell>
        </row>
      </sheetData>
      <sheetData sheetId="303">
        <row r="9">
          <cell r="H9">
            <v>0.90469999999999995</v>
          </cell>
        </row>
      </sheetData>
      <sheetData sheetId="304">
        <row r="9">
          <cell r="H9">
            <v>0.90469999999999995</v>
          </cell>
        </row>
      </sheetData>
      <sheetData sheetId="305">
        <row r="9">
          <cell r="H9">
            <v>0.90469999999999995</v>
          </cell>
        </row>
      </sheetData>
      <sheetData sheetId="306">
        <row r="9">
          <cell r="H9">
            <v>0.90469999999999995</v>
          </cell>
        </row>
      </sheetData>
      <sheetData sheetId="307" refreshError="1"/>
      <sheetData sheetId="308" refreshError="1"/>
      <sheetData sheetId="309">
        <row r="9">
          <cell r="H9">
            <v>0.90469999999999995</v>
          </cell>
        </row>
      </sheetData>
      <sheetData sheetId="310">
        <row r="9">
          <cell r="H9">
            <v>0.90469999999999995</v>
          </cell>
        </row>
      </sheetData>
      <sheetData sheetId="311">
        <row r="9">
          <cell r="H9">
            <v>0.90469999999999995</v>
          </cell>
        </row>
      </sheetData>
      <sheetData sheetId="312">
        <row r="9">
          <cell r="H9">
            <v>0.90469999999999995</v>
          </cell>
        </row>
      </sheetData>
      <sheetData sheetId="313">
        <row r="9">
          <cell r="H9">
            <v>0.90469999999999995</v>
          </cell>
        </row>
      </sheetData>
      <sheetData sheetId="314">
        <row r="9">
          <cell r="H9">
            <v>0.90469999999999995</v>
          </cell>
        </row>
      </sheetData>
      <sheetData sheetId="315">
        <row r="9">
          <cell r="H9">
            <v>0.90469999999999995</v>
          </cell>
        </row>
      </sheetData>
      <sheetData sheetId="316">
        <row r="9">
          <cell r="H9">
            <v>0.90469999999999995</v>
          </cell>
        </row>
      </sheetData>
      <sheetData sheetId="317">
        <row r="9">
          <cell r="H9">
            <v>0.90469999999999995</v>
          </cell>
        </row>
      </sheetData>
      <sheetData sheetId="318" refreshError="1"/>
      <sheetData sheetId="319" refreshError="1"/>
      <sheetData sheetId="320">
        <row r="9">
          <cell r="H9">
            <v>0.90469999999999995</v>
          </cell>
        </row>
      </sheetData>
      <sheetData sheetId="321">
        <row r="9">
          <cell r="H9">
            <v>0.90469999999999995</v>
          </cell>
        </row>
      </sheetData>
      <sheetData sheetId="322"/>
      <sheetData sheetId="323"/>
      <sheetData sheetId="324"/>
      <sheetData sheetId="325"/>
      <sheetData sheetId="326"/>
      <sheetData sheetId="327">
        <row r="9">
          <cell r="H9">
            <v>0.90469999999999995</v>
          </cell>
        </row>
      </sheetData>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row r="9">
          <cell r="H9">
            <v>0.90469999999999995</v>
          </cell>
        </row>
      </sheetData>
      <sheetData sheetId="348">
        <row r="9">
          <cell r="H9">
            <v>0.90469999999999995</v>
          </cell>
        </row>
      </sheetData>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sheetData sheetId="358"/>
      <sheetData sheetId="359">
        <row r="9">
          <cell r="H9">
            <v>0.90469999999999995</v>
          </cell>
        </row>
      </sheetData>
      <sheetData sheetId="360">
        <row r="9">
          <cell r="H9">
            <v>0.90469999999999995</v>
          </cell>
        </row>
      </sheetData>
      <sheetData sheetId="361">
        <row r="9">
          <cell r="H9">
            <v>0.90469999999999995</v>
          </cell>
        </row>
      </sheetData>
      <sheetData sheetId="362"/>
      <sheetData sheetId="363"/>
      <sheetData sheetId="364"/>
      <sheetData sheetId="365"/>
      <sheetData sheetId="366"/>
      <sheetData sheetId="367"/>
      <sheetData sheetId="368" refreshError="1"/>
      <sheetData sheetId="369" refreshError="1"/>
      <sheetData sheetId="370" refreshError="1"/>
      <sheetData sheetId="371" refreshError="1"/>
      <sheetData sheetId="372" refreshError="1"/>
      <sheetData sheetId="373" refreshError="1"/>
      <sheetData sheetId="374" refreshError="1"/>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row r="9">
          <cell r="H9">
            <v>0.90469999999999995</v>
          </cell>
        </row>
      </sheetData>
      <sheetData sheetId="398">
        <row r="9">
          <cell r="H9">
            <v>0.90469999999999995</v>
          </cell>
        </row>
      </sheetData>
      <sheetData sheetId="399"/>
      <sheetData sheetId="400">
        <row r="9">
          <cell r="H9">
            <v>0.90469999999999995</v>
          </cell>
        </row>
      </sheetData>
      <sheetData sheetId="401"/>
      <sheetData sheetId="402"/>
      <sheetData sheetId="403"/>
      <sheetData sheetId="404"/>
      <sheetData sheetId="405"/>
      <sheetData sheetId="406"/>
      <sheetData sheetId="407"/>
      <sheetData sheetId="408">
        <row r="9">
          <cell r="H9">
            <v>0.90469999999999995</v>
          </cell>
        </row>
      </sheetData>
      <sheetData sheetId="409">
        <row r="9">
          <cell r="H9">
            <v>0.90469999999999995</v>
          </cell>
        </row>
      </sheetData>
      <sheetData sheetId="410"/>
      <sheetData sheetId="411">
        <row r="9">
          <cell r="H9">
            <v>0.90469999999999995</v>
          </cell>
        </row>
      </sheetData>
      <sheetData sheetId="412"/>
      <sheetData sheetId="413"/>
      <sheetData sheetId="414"/>
      <sheetData sheetId="415"/>
      <sheetData sheetId="416">
        <row r="9">
          <cell r="H9">
            <v>0.90469999999999995</v>
          </cell>
        </row>
      </sheetData>
      <sheetData sheetId="417">
        <row r="9">
          <cell r="H9">
            <v>0.90469999999999995</v>
          </cell>
        </row>
      </sheetData>
      <sheetData sheetId="418"/>
      <sheetData sheetId="419">
        <row r="9">
          <cell r="H9">
            <v>0.90469999999999995</v>
          </cell>
        </row>
      </sheetData>
      <sheetData sheetId="420"/>
      <sheetData sheetId="421">
        <row r="9">
          <cell r="H9">
            <v>0.90469999999999995</v>
          </cell>
        </row>
      </sheetData>
      <sheetData sheetId="422">
        <row r="9">
          <cell r="H9">
            <v>0.90469999999999995</v>
          </cell>
        </row>
      </sheetData>
      <sheetData sheetId="423"/>
      <sheetData sheetId="424">
        <row r="9">
          <cell r="H9">
            <v>0.90469999999999995</v>
          </cell>
        </row>
      </sheetData>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refreshError="1"/>
      <sheetData sheetId="528" refreshError="1"/>
      <sheetData sheetId="529"/>
      <sheetData sheetId="530"/>
      <sheetData sheetId="53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refreshError="1"/>
      <sheetData sheetId="1068" refreshError="1"/>
      <sheetData sheetId="1069" refreshError="1"/>
      <sheetData sheetId="1070" refreshError="1"/>
      <sheetData sheetId="1071"/>
      <sheetData sheetId="1072"/>
      <sheetData sheetId="1073"/>
      <sheetData sheetId="1074" refreshError="1"/>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refreshError="1"/>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refreshError="1"/>
      <sheetData sheetId="1117"/>
      <sheetData sheetId="1118"/>
      <sheetData sheetId="1119" refreshError="1"/>
      <sheetData sheetId="1120" refreshError="1"/>
      <sheetData sheetId="1121" refreshError="1"/>
      <sheetData sheetId="1122" refreshError="1"/>
      <sheetData sheetId="1123" refreshError="1"/>
      <sheetData sheetId="1124"/>
      <sheetData sheetId="1125"/>
      <sheetData sheetId="1126"/>
      <sheetData sheetId="1127"/>
      <sheetData sheetId="1128"/>
      <sheetData sheetId="1129" refreshError="1"/>
      <sheetData sheetId="1130" refreshError="1"/>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refreshError="1"/>
      <sheetData sheetId="1162" refreshError="1"/>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refreshError="1"/>
      <sheetData sheetId="1182" refreshError="1"/>
      <sheetData sheetId="1183" refreshError="1"/>
      <sheetData sheetId="1184" refreshError="1"/>
      <sheetData sheetId="1185" refreshError="1"/>
      <sheetData sheetId="1186" refreshError="1"/>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row r="9">
          <cell r="H9">
            <v>0.90469999999999995</v>
          </cell>
        </row>
      </sheetData>
      <sheetData sheetId="1229">
        <row r="9">
          <cell r="H9">
            <v>0.90469999999999995</v>
          </cell>
        </row>
      </sheetData>
      <sheetData sheetId="1230"/>
      <sheetData sheetId="1231">
        <row r="9">
          <cell r="H9">
            <v>0.90469999999999995</v>
          </cell>
        </row>
      </sheetData>
      <sheetData sheetId="1232"/>
      <sheetData sheetId="1233">
        <row r="9">
          <cell r="H9">
            <v>0.90469999999999995</v>
          </cell>
        </row>
      </sheetData>
      <sheetData sheetId="1234">
        <row r="9">
          <cell r="H9">
            <v>0.90469999999999995</v>
          </cell>
        </row>
      </sheetData>
      <sheetData sheetId="1235">
        <row r="9">
          <cell r="H9">
            <v>0.90469999999999995</v>
          </cell>
        </row>
      </sheetData>
      <sheetData sheetId="1236">
        <row r="9">
          <cell r="H9">
            <v>0.90469999999999995</v>
          </cell>
        </row>
      </sheetData>
      <sheetData sheetId="1237">
        <row r="9">
          <cell r="H9">
            <v>0.90469999999999995</v>
          </cell>
        </row>
      </sheetData>
      <sheetData sheetId="1238"/>
      <sheetData sheetId="1239">
        <row r="9">
          <cell r="H9">
            <v>0.90469999999999995</v>
          </cell>
        </row>
      </sheetData>
      <sheetData sheetId="1240"/>
      <sheetData sheetId="1241"/>
      <sheetData sheetId="1242"/>
      <sheetData sheetId="1243">
        <row r="9">
          <cell r="H9">
            <v>0.90469999999999995</v>
          </cell>
        </row>
      </sheetData>
      <sheetData sheetId="1244"/>
      <sheetData sheetId="1245"/>
      <sheetData sheetId="1246"/>
      <sheetData sheetId="1247"/>
      <sheetData sheetId="1248"/>
      <sheetData sheetId="1249"/>
      <sheetData sheetId="1250"/>
      <sheetData sheetId="1251"/>
      <sheetData sheetId="1252"/>
      <sheetData sheetId="1253">
        <row r="9">
          <cell r="H9">
            <v>0.90469999999999995</v>
          </cell>
        </row>
      </sheetData>
      <sheetData sheetId="1254">
        <row r="9">
          <cell r="H9">
            <v>0.90469999999999995</v>
          </cell>
        </row>
      </sheetData>
      <sheetData sheetId="1255">
        <row r="9">
          <cell r="H9">
            <v>0.90469999999999995</v>
          </cell>
        </row>
      </sheetData>
      <sheetData sheetId="1256"/>
      <sheetData sheetId="1257">
        <row r="9">
          <cell r="H9">
            <v>0.90469999999999995</v>
          </cell>
        </row>
      </sheetData>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refreshError="1"/>
      <sheetData sheetId="1313" refreshError="1"/>
      <sheetData sheetId="1314" refreshError="1"/>
      <sheetData sheetId="1315" refreshError="1"/>
      <sheetData sheetId="1316"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03"/>
      <sheetName val="F-04"/>
      <sheetName val="F-05"/>
      <sheetName val="GRÁFICA C MICRO FINANC"/>
      <sheetName val="EXP"/>
      <sheetName val="LIMA-CANTA"/>
      <sheetName val="GRÁFICA_C_MICRO_FINANC"/>
      <sheetName val=""/>
      <sheetName val="GRÁFICA_C_MICRO_FINANC1"/>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
      <sheetName val="Quantity"/>
      <sheetName val="PS"/>
      <sheetName val="Param"/>
      <sheetName val="POWER"/>
      <sheetName val="Ppto con Detalle"/>
      <sheetName val="10241EQLIST"/>
      <sheetName val="LIMA-CANTA"/>
      <sheetName val="Prime"/>
      <sheetName val="Ppto_con_Detalle"/>
      <sheetName val="BDATOS"/>
      <sheetName val="INST"/>
      <sheetName val="Cashflow Analysis"/>
      <sheetName val="Currencies"/>
    </sheetNames>
    <sheetDataSet>
      <sheetData sheetId="0"/>
      <sheetData sheetId="1"/>
      <sheetData sheetId="2" refreshError="1"/>
      <sheetData sheetId="3"/>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lista"/>
      <sheetName val="Avance Detallado"/>
    </sheetNames>
    <sheetDataSet>
      <sheetData sheetId="0">
        <row r="3">
          <cell r="A3">
            <v>3</v>
          </cell>
        </row>
        <row r="4">
          <cell r="A4">
            <v>4</v>
          </cell>
        </row>
        <row r="5">
          <cell r="A5">
            <v>5</v>
          </cell>
        </row>
        <row r="6">
          <cell r="A6">
            <v>6</v>
          </cell>
        </row>
      </sheetData>
      <sheetData sheetId="1" refreshError="1"/>
      <sheetData sheetId="2"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NEAS"/>
      <sheetName val="PRESUPUESTO"/>
      <sheetName val="Hoja1"/>
      <sheetName val="Hoja2"/>
      <sheetName val="Hoja3"/>
      <sheetName val="DATOS"/>
      <sheetName val="Hoja4"/>
      <sheetName val="FORMULA"/>
      <sheetName val="CALENDARIO"/>
      <sheetName val="REV3"/>
      <sheetName val="CAP-120mm2"/>
      <sheetName val="INGRESO"/>
      <sheetName val="RES"/>
      <sheetName val="CENSO93"/>
      <sheetName val="ESTATUS"/>
      <sheetName val="1.2.1 RENDIMIENTO"/>
      <sheetName val="Datos de Entrada"/>
      <sheetName val="FORMA-SE2"/>
      <sheetName val="Datos de la localidad"/>
      <sheetName val="Analisis de la T.C. - 2.2"/>
      <sheetName val="#¡REF"/>
      <sheetName val="QURR"/>
      <sheetName val="PLANILLA GENERAL"/>
      <sheetName val="LOCALIDADES"/>
      <sheetName val="Datos de la lkcalidad"/>
      <sheetName val="#¡RED"/>
      <sheetName val="CALCULO"/>
      <sheetName val="DATA"/>
      <sheetName val="PLANILLA LP 22.9 kV"/>
      <sheetName val="Plani"/>
      <sheetName val="CC"/>
      <sheetName val="Hoja79"/>
      <sheetName val="Resumen-RS"/>
      <sheetName val="3. Manpower"/>
      <sheetName val="Matriz"/>
      <sheetName val="P-A-D"/>
      <sheetName val="DATOS DE CAMPO"/>
      <sheetName val="C-WATT"/>
      <sheetName val="SE_Piura_Oeste"/>
      <sheetName val="SE_Santa_Rosa"/>
      <sheetName val="SE_San_Juan"/>
      <sheetName val="SE_Independencia"/>
      <sheetName val="SE_Ica"/>
      <sheetName val="SE_Chiclayo_Oeste"/>
      <sheetName val="SE_Trujillo_Norte"/>
      <sheetName val="SE_Chimbote1"/>
      <sheetName val="SE_Paramonga_Nueva"/>
      <sheetName val="SE_Chavarria"/>
      <sheetName val="FlujoTJ"/>
      <sheetName val="EVAL"/>
      <sheetName val="YTD Comments"/>
      <sheetName val="DATOS TECNICOS SE SANTUARIO"/>
      <sheetName val="PROC MANT LT 1"/>
      <sheetName val="Tipo de Cambio"/>
      <sheetName val="1_2_1_RENDIMIENTO"/>
      <sheetName val="Datos_de_Entrada"/>
      <sheetName val="Datos_de_la_localidad"/>
      <sheetName val="Analisis_de_la_T_C__-_2_2"/>
      <sheetName val="PLANILLA_GENERAL"/>
      <sheetName val="Datos_de_la_lkcalidad"/>
      <sheetName val="PLANILLA_LP_22_9_kV"/>
      <sheetName val="3__Manpower"/>
      <sheetName val="DATOS_DE_CAMPO"/>
      <sheetName val="HIDRANDINA"/>
      <sheetName val="fp"/>
      <sheetName val="BasE"/>
      <sheetName val="ARRS"/>
      <sheetName val="Tipo_de_Cambio"/>
      <sheetName val="1_2_1_RENDIMIENTO1"/>
      <sheetName val="Datos_de_Entrada1"/>
      <sheetName val="Datos_de_la_localidad1"/>
      <sheetName val="Analisis_de_la_T_C__-_2_21"/>
      <sheetName val="PLANILLA_GENERAL1"/>
      <sheetName val="Datos_de_la_lkcalidad1"/>
      <sheetName val="PLANILLA_LP_22_9_kV1"/>
      <sheetName val="3__Manpower1"/>
      <sheetName val="DATOS_DE_CAMPO1"/>
      <sheetName val="Tipo_de_Cambio1"/>
      <sheetName val="OBRAS CIVILES"/>
      <sheetName val="Curva S diaria"/>
      <sheetName val="INC"/>
      <sheetName val="LIMA-CANTA"/>
      <sheetName val="JORNADAS TRABAJO"/>
      <sheetName val="FORMA-LS3"/>
      <sheetName val="FORMA-LS1-LS2"/>
      <sheetName val="FORMA- RE1"/>
      <sheetName val="FORMA-RL1"/>
      <sheetName val="FORMA-ST1"/>
      <sheetName val="Tablas"/>
      <sheetName val="Denver"/>
      <sheetName val="expats"/>
      <sheetName val="locals"/>
      <sheetName val="office4"/>
      <sheetName val="c-expats"/>
      <sheetName val="c-nationals"/>
      <sheetName val="Office7"/>
      <sheetName val="Misc"/>
      <sheetName val="Flota"/>
      <sheetName val="Summary"/>
      <sheetName val=""/>
      <sheetName val="Resu Como"/>
      <sheetName val="Commodities LB01"/>
      <sheetName val="Curvas Com. LB01"/>
      <sheetName val="REPORTE HH"/>
      <sheetName val="Resu Look"/>
      <sheetName val="Anexo 1 LookAhead-LB01"/>
      <sheetName val="Resu Restricciones"/>
      <sheetName val="Anexo 2 PAC SEM23"/>
      <sheetName val="Anexo 2 PAC SEM24"/>
      <sheetName val="Anexo 2 PAC SEM26"/>
      <sheetName val="Anexo 2 PAC SEM25"/>
      <sheetName val="ESTADÍSTICAS"/>
      <sheetName val="Datos PAC"/>
      <sheetName val="TABLA PROVEEDORES"/>
      <sheetName val="RP_JIMBE2"/>
      <sheetName val="U.A."/>
      <sheetName val="Detalle"/>
      <sheetName val="Proyecciones"/>
      <sheetName val="B_DATOS"/>
      <sheetName val="BT_DATOS"/>
      <sheetName val="UNITARIOS-RP"/>
      <sheetName val="ptRP"/>
      <sheetName val="ret"/>
      <sheetName val="MATERIALES"/>
      <sheetName val="M d O"/>
      <sheetName val="Tapa 29"/>
      <sheetName val="Desmonteras"/>
      <sheetName val="DATOS_TECNICOS_SE_SANTUARIO"/>
      <sheetName val="PROC_MANT_LT_1"/>
      <sheetName val="CuadroIyII"/>
      <sheetName val="Costos Alt2"/>
      <sheetName val="AnexoVI"/>
      <sheetName val="Precios Estruc."/>
      <sheetName val="TipoDocs"/>
      <sheetName val="Dptos"/>
      <sheetName val="TipoGastos"/>
      <sheetName val="Obras"/>
      <sheetName val="RESUMEN"/>
      <sheetName val="MONTAJE R.S."/>
      <sheetName val="SUM_MON"/>
      <sheetName val="1"/>
      <sheetName val="APU-RS"/>
      <sheetName val="BD-MONTAJE_TRANSPORTE"/>
      <sheetName val="Datos Entrada"/>
      <sheetName val="INGRESO DE DATOS POR LOCALIDAD"/>
      <sheetName val="METRADO-TEMPORAL"/>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3"/>
      <sheetName val="DT Palcaz"/>
      <sheetName val="Base Ret. y Pt."/>
      <sheetName val="Leyenda"/>
      <sheetName val="APU cn torca"/>
      <sheetName val="Esquema UTE (2)"/>
      <sheetName val="Wind Loads"/>
      <sheetName val="Datos_de_Entrada2"/>
      <sheetName val="1_2_1_RENDIMIENTO2"/>
      <sheetName val="Datos_de_la_localidad2"/>
      <sheetName val="Analisis_de_la_T_C__-_2_22"/>
      <sheetName val="PLANILLA_GENERAL2"/>
      <sheetName val="Datos_de_la_lkcalidad2"/>
      <sheetName val="PLANILLA_LP_22_9_kV2"/>
      <sheetName val="TABLA_PROVEEDORES"/>
      <sheetName val="3__Manpower2"/>
      <sheetName val="DATOS_DE_CAMPO2"/>
      <sheetName val="Tipo_de_Cambio2"/>
      <sheetName val="YTD_Comments"/>
      <sheetName val="OBRAS_CIVILES"/>
      <sheetName val="FORMA-_RE1"/>
      <sheetName val="Curva_S_diaria"/>
      <sheetName val="PLAN RS"/>
      <sheetName val="Liquidación"/>
      <sheetName val="MONTAJE"/>
      <sheetName val="GASTOS GENERALES"/>
      <sheetName val="F-110"/>
      <sheetName val="FinData"/>
      <sheetName val="Proy RELAVE"/>
      <sheetName val="RES,MET,ADI1"/>
      <sheetName val="YTD_Comments1"/>
      <sheetName val="YTD_Comments2"/>
      <sheetName val="CAOA Valorizado"/>
      <sheetName val="BDATOS"/>
      <sheetName val="10241EQLIST"/>
      <sheetName val="DATOS_TECNICOS_SE_SANTUARIO1"/>
      <sheetName val="PROC_MANT_LT_11"/>
      <sheetName val="JORNADAS_TRABAJO"/>
      <sheetName val="U_A_"/>
      <sheetName val="M_d_O"/>
      <sheetName val="Tapa_29"/>
      <sheetName val="Costos_Alt2"/>
      <sheetName val="APU_cn_torca"/>
      <sheetName val="Esquema_UTE_(2)"/>
      <sheetName val="Precios_Estruc_"/>
      <sheetName val="Wind_Loads"/>
      <sheetName val="CAOA_Valorizado"/>
      <sheetName val="BLP"/>
      <sheetName val="BRP"/>
      <sheetName val="BRS"/>
      <sheetName val="ACTA Pactacion Precios"/>
      <sheetName val="Comparacion de Precios"/>
      <sheetName val="S&amp;U OF FUNDS"/>
      <sheetName val="BALANCE"/>
      <sheetName val="Entrega"/>
      <sheetName val="PPTO HUANCAYO CENTRO TDD"/>
      <sheetName val="DESMONTAJE CASAGRANDE"/>
      <sheetName val="PESOS"/>
      <sheetName val="Control de Facturacion y Pagos"/>
      <sheetName val="Comparativo Valorizaciones"/>
      <sheetName val="Presupuesto "/>
      <sheetName val="Calendario Valorizado (2)"/>
      <sheetName val="Distrib. de anexos"/>
      <sheetName val="CRONOGRAMA"/>
      <sheetName val="batu hijau"/>
      <sheetName val="Resu_Como"/>
      <sheetName val="Commodities_LB01"/>
      <sheetName val="Curvas_Com__LB01"/>
      <sheetName val="REPORTE_HH"/>
      <sheetName val="Resu_Look"/>
      <sheetName val="Anexo_1_LookAhead-LB01"/>
      <sheetName val="Resu_Restricciones"/>
      <sheetName val="Anexo_2_PAC_SEM23"/>
      <sheetName val="Anexo_2_PAC_SEM24"/>
      <sheetName val="Anexo_2_PAC_SEM26"/>
      <sheetName val="Anexo_2_PAC_SEM25"/>
      <sheetName val="Datos_PAC"/>
      <sheetName val="MONTAJE_R_S_"/>
      <sheetName val="Datos_Entrada"/>
      <sheetName val="INGRESO_DE_DATOS_POR_LOCALIDAD"/>
      <sheetName val="DT_Palcaz"/>
      <sheetName val="Base_Ret__y_Pt_"/>
      <sheetName val="PROG"/>
      <sheetName val="BASES"/>
      <sheetName val="18O"/>
      <sheetName val="Model"/>
      <sheetName val="SUM. MONT. L.P."/>
      <sheetName val="SUM - MONT.R.P."/>
      <sheetName val="Sumin y M.E. RS"/>
      <sheetName val="APU-POSTES"/>
      <sheetName val="APU-TRANSP"/>
      <sheetName val="Base de Datos APU"/>
      <sheetName val="Metrado Armados"/>
      <sheetName val="P. U. de Sum"/>
      <sheetName val="TrasPost"/>
      <sheetName val="Desp LP"/>
      <sheetName val="Des RP"/>
      <sheetName val="TabMed"/>
      <sheetName val="C.U.SumMat"/>
      <sheetName val="C.U.Mont"/>
      <sheetName val="Aux. Disgregados"/>
      <sheetName val="B-DAT.1"/>
      <sheetName val="Resumen General"/>
      <sheetName val="B-DAT."/>
      <sheetName val="PANILLA"/>
      <sheetName val="IMPRESION"/>
      <sheetName val="C"/>
      <sheetName val="REP"/>
      <sheetName val="2-3 DUEÑ"/>
      <sheetName val="I"/>
      <sheetName val="F"/>
      <sheetName val="C - C"/>
      <sheetName val="C - I"/>
      <sheetName val="RESUMEN COMUNIDAD"/>
      <sheetName val="Anexo 1 LookAhead"/>
      <sheetName val="Formulas"/>
    </sheetNames>
    <sheetDataSet>
      <sheetData sheetId="0" refreshError="1"/>
      <sheetData sheetId="1" refreshError="1">
        <row r="287">
          <cell r="A287" t="str">
            <v>PT_03</v>
          </cell>
          <cell r="C287" t="str">
            <v>SI</v>
          </cell>
          <cell r="D287" t="str">
            <v>4.01</v>
          </cell>
          <cell r="F287" t="str">
            <v xml:space="preserve">Conector de Cu tipo perno partido </v>
          </cell>
          <cell r="I287" t="str">
            <v>U</v>
          </cell>
          <cell r="J287">
            <v>12</v>
          </cell>
          <cell r="K287">
            <v>2.4900000000000002</v>
          </cell>
          <cell r="L287">
            <v>29.88</v>
          </cell>
          <cell r="O287">
            <v>0</v>
          </cell>
        </row>
        <row r="292">
          <cell r="D292" t="str">
            <v>5.00</v>
          </cell>
          <cell r="F292" t="str">
            <v>EQUIPOS DE PROTECCION Y SECCIONAMIENTO</v>
          </cell>
          <cell r="O292">
            <v>0</v>
          </cell>
        </row>
        <row r="293">
          <cell r="A293" t="str">
            <v>PROT_02</v>
          </cell>
          <cell r="C293" t="str">
            <v>SI</v>
          </cell>
          <cell r="D293" t="str">
            <v>5.01</v>
          </cell>
          <cell r="F293" t="str">
            <v>Seccionador fusible unipolar Cut-out 36 kV, 100 A, 150kV BIL</v>
          </cell>
          <cell r="I293" t="str">
            <v>U</v>
          </cell>
          <cell r="J293">
            <v>11</v>
          </cell>
          <cell r="K293">
            <v>226.24</v>
          </cell>
          <cell r="L293">
            <v>2488.64</v>
          </cell>
          <cell r="O293">
            <v>0</v>
          </cell>
        </row>
        <row r="294">
          <cell r="F294" t="str">
            <v>SUB TOTAL</v>
          </cell>
          <cell r="M294">
            <v>2488.64</v>
          </cell>
          <cell r="O294">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refreshError="1"/>
      <sheetData sheetId="64" refreshError="1"/>
      <sheetData sheetId="65" refreshError="1"/>
      <sheetData sheetId="66" refreshError="1"/>
      <sheetData sheetId="67"/>
      <sheetData sheetId="68"/>
      <sheetData sheetId="69"/>
      <sheetData sheetId="70"/>
      <sheetData sheetId="71"/>
      <sheetData sheetId="72"/>
      <sheetData sheetId="73"/>
      <sheetData sheetId="74"/>
      <sheetData sheetId="75"/>
      <sheetData sheetId="76"/>
      <sheetData sheetId="77"/>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row r="287">
          <cell r="B287">
            <v>0</v>
          </cell>
        </row>
      </sheetData>
      <sheetData sheetId="102"/>
      <sheetData sheetId="103"/>
      <sheetData sheetId="104"/>
      <sheetData sheetId="105"/>
      <sheetData sheetId="106"/>
      <sheetData sheetId="107"/>
      <sheetData sheetId="108"/>
      <sheetData sheetId="109"/>
      <sheetData sheetId="110"/>
      <sheetData sheetId="111"/>
      <sheetData sheetId="112"/>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sheetData sheetId="129" refreshError="1"/>
      <sheetData sheetId="130" refreshError="1"/>
      <sheetData sheetId="131" refreshError="1"/>
      <sheetData sheetId="132" refreshError="1"/>
      <sheetData sheetId="133" refreshError="1"/>
      <sheetData sheetId="134" refreshError="1"/>
      <sheetData sheetId="135"/>
      <sheetData sheetId="136"/>
      <sheetData sheetId="137"/>
      <sheetData sheetId="138"/>
      <sheetData sheetId="139">
        <row r="287">
          <cell r="B287">
            <v>0</v>
          </cell>
        </row>
      </sheetData>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row r="287">
          <cell r="B287">
            <v>0</v>
          </cell>
        </row>
      </sheetData>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refreshError="1"/>
      <sheetData sheetId="206" refreshError="1"/>
      <sheetData sheetId="207" refreshError="1"/>
      <sheetData sheetId="208" refreshError="1"/>
      <sheetData sheetId="209" refreshError="1"/>
      <sheetData sheetId="210" refreshError="1"/>
      <sheetData sheetId="211" refreshError="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refreshError="1"/>
      <sheetData sheetId="228" refreshError="1"/>
      <sheetData sheetId="229"/>
      <sheetData sheetId="230"/>
      <sheetData sheetId="231" refreshError="1"/>
      <sheetData sheetId="232" refreshError="1"/>
      <sheetData sheetId="233" refreshError="1"/>
      <sheetData sheetId="234" refreshError="1"/>
      <sheetData sheetId="235"/>
      <sheetData sheetId="236"/>
      <sheetData sheetId="237" refreshError="1"/>
      <sheetData sheetId="238" refreshError="1"/>
      <sheetData sheetId="239" refreshError="1"/>
      <sheetData sheetId="240"/>
      <sheetData sheetId="241"/>
      <sheetData sheetId="242"/>
      <sheetData sheetId="243"/>
      <sheetData sheetId="244"/>
      <sheetData sheetId="245"/>
      <sheetData sheetId="246"/>
      <sheetData sheetId="247"/>
      <sheetData sheetId="248"/>
      <sheetData sheetId="249"/>
      <sheetData sheetId="250"/>
      <sheetData sheetId="251"/>
      <sheetData sheetId="252" refreshError="1"/>
      <sheetData sheetId="253" refreshError="1"/>
      <sheetData sheetId="254" refreshError="1"/>
      <sheetData sheetId="255"/>
      <sheetData sheetId="256"/>
      <sheetData sheetId="257" refreshError="1"/>
      <sheetData sheetId="258" refreshError="1"/>
      <sheetData sheetId="259"/>
      <sheetData sheetId="260"/>
      <sheetData sheetId="261"/>
      <sheetData sheetId="262"/>
      <sheetData sheetId="263"/>
      <sheetData sheetId="264"/>
      <sheetData sheetId="265"/>
      <sheetData sheetId="266"/>
      <sheetData sheetId="267"/>
      <sheetData sheetId="268"/>
      <sheetData sheetId="269"/>
      <sheetData sheetId="270"/>
      <sheetData sheetId="271">
        <row r="287">
          <cell r="B287">
            <v>0</v>
          </cell>
        </row>
      </sheetData>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refreshError="1"/>
      <sheetData sheetId="288" refreshError="1"/>
      <sheetData sheetId="289" refreshError="1"/>
      <sheetData sheetId="290" refreshError="1"/>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refreshError="1"/>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refreshError="1"/>
      <sheetData sheetId="320" refreshError="1"/>
    </sheetDataSet>
  </externalBook>
</externalLink>
</file>

<file path=xl/persons/person.xml><?xml version="1.0" encoding="utf-8"?>
<personList xmlns="http://schemas.microsoft.com/office/spreadsheetml/2018/threadedcomments" xmlns:x="http://schemas.openxmlformats.org/spreadsheetml/2006/main">
  <person displayName="Mauricio Cesar Vilela Robledo" id="{BB208DF9-92CA-44D7-A958-7BFCB0943984}" userId="S::mauricio.vilela@ohla-peru.pe::6c961eab-eec8-4c51-9243-9b0709672fca"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26" dT="2023-04-19T23:53:10.57" personId="{BB208DF9-92CA-44D7-A958-7BFCB0943984}" id="{94DB217D-99AC-44C5-A81B-7FB33E11D06A}">
    <text>PRESENTAN AL MISMO JEFE DE SEGURIDAD DEL A4</text>
  </threadedComment>
  <threadedComment ref="D28" dT="2023-04-20T12:54:22.22" personId="{BB208DF9-92CA-44D7-A958-7BFCB0943984}" id="{9A2CF9FC-F798-4151-9740-CE2C3B6B5269}">
    <text>PRESENTAN AL MISMO JEFE DE SEGURIDAD DEL A4</text>
  </threadedComment>
  <threadedComment ref="D32" dT="2023-04-20T00:09:50.66" personId="{BB208DF9-92CA-44D7-A958-7BFCB0943984}" id="{3D9C5FCE-4F73-48F5-9864-212A48816FB3}">
    <text>PRESENTAN AL MISMO JEFE DE SEGURIDAD DEL A4</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outlinePr summaryBelow="0"/>
    <pageSetUpPr fitToPage="1"/>
  </sheetPr>
  <dimension ref="A1:AT296"/>
  <sheetViews>
    <sheetView showGridLines="0" tabSelected="1" topLeftCell="A3" zoomScale="60" zoomScaleNormal="60" workbookViewId="0">
      <pane xSplit="44" ySplit="6" topLeftCell="AS9" activePane="bottomRight" state="frozen"/>
      <selection activeCell="A3" sqref="A3"/>
      <selection pane="topRight" activeCell="AS3" sqref="AS3"/>
      <selection pane="bottomLeft" activeCell="A9" sqref="A9"/>
      <selection pane="bottomRight" activeCell="T262" sqref="T262"/>
    </sheetView>
  </sheetViews>
  <sheetFormatPr baseColWidth="10" defaultColWidth="11.44140625" defaultRowHeight="17.399999999999999" outlineLevelCol="1" x14ac:dyDescent="0.3"/>
  <cols>
    <col min="1" max="1" width="1.33203125" style="234" customWidth="1"/>
    <col min="2" max="2" width="13.33203125" style="239" customWidth="1"/>
    <col min="3" max="3" width="121.5546875" style="240" bestFit="1" customWidth="1"/>
    <col min="4" max="4" width="10.44140625" style="239" customWidth="1"/>
    <col min="5" max="5" width="16.6640625" style="239" customWidth="1"/>
    <col min="6" max="9" width="16.6640625" style="239" hidden="1" customWidth="1" outlineLevel="1"/>
    <col min="10" max="10" width="25.6640625" style="241" hidden="1" customWidth="1" outlineLevel="1"/>
    <col min="11" max="19" width="16.88671875" style="241" hidden="1" customWidth="1" outlineLevel="1"/>
    <col min="20" max="20" width="27.109375" style="239" customWidth="1" collapsed="1"/>
    <col min="21" max="21" width="30.33203125" style="239" customWidth="1"/>
    <col min="22" max="22" width="27.109375" style="239" hidden="1" customWidth="1"/>
    <col min="23" max="23" width="30.33203125" style="239" hidden="1" customWidth="1"/>
    <col min="24" max="24" width="27.109375" style="239" hidden="1" customWidth="1"/>
    <col min="25" max="25" width="30.33203125" style="239" hidden="1" customWidth="1"/>
    <col min="26" max="26" width="27.109375" style="239" hidden="1" customWidth="1"/>
    <col min="27" max="27" width="30.33203125" style="239" hidden="1" customWidth="1"/>
    <col min="28" max="28" width="27.109375" style="239" hidden="1" customWidth="1"/>
    <col min="29" max="29" width="30.33203125" style="239" hidden="1" customWidth="1"/>
    <col min="30" max="30" width="27.109375" style="239" hidden="1" customWidth="1"/>
    <col min="31" max="37" width="30.33203125" style="239" hidden="1" customWidth="1"/>
    <col min="38" max="38" width="27.109375" style="239" hidden="1" customWidth="1"/>
    <col min="39" max="39" width="30.33203125" style="239" hidden="1" customWidth="1"/>
    <col min="40" max="41" width="21.44140625" style="239" hidden="1" customWidth="1"/>
    <col min="42" max="42" width="46.44140625" style="239" hidden="1" customWidth="1"/>
    <col min="43" max="43" width="24.88671875" style="239" hidden="1" customWidth="1"/>
    <col min="44" max="44" width="20.6640625" style="239" hidden="1" customWidth="1"/>
    <col min="45" max="45" width="4.44140625" style="239" customWidth="1"/>
    <col min="46" max="46" width="121.6640625" style="239" bestFit="1" customWidth="1"/>
    <col min="47" max="16384" width="11.44140625" style="239"/>
  </cols>
  <sheetData>
    <row r="1" spans="1:46" ht="24.6" x14ac:dyDescent="0.3">
      <c r="B1" s="568" t="s">
        <v>514</v>
      </c>
      <c r="C1" s="568"/>
      <c r="D1" s="568"/>
      <c r="E1" s="568"/>
      <c r="F1" s="235"/>
      <c r="G1" s="235"/>
      <c r="H1" s="235"/>
      <c r="I1" s="235"/>
      <c r="J1" s="236"/>
      <c r="K1" s="236"/>
      <c r="L1" s="236"/>
      <c r="M1" s="236"/>
      <c r="N1" s="236"/>
      <c r="O1" s="236"/>
      <c r="P1" s="236"/>
      <c r="Q1" s="236"/>
      <c r="R1" s="236"/>
      <c r="S1" s="236"/>
      <c r="T1" s="237"/>
      <c r="U1" s="238"/>
      <c r="V1" s="238"/>
      <c r="W1" s="238"/>
      <c r="X1" s="238"/>
      <c r="Y1" s="238"/>
      <c r="Z1" s="238"/>
      <c r="AA1" s="238"/>
      <c r="AB1" s="238"/>
      <c r="AC1" s="238"/>
      <c r="AD1" s="238"/>
      <c r="AE1" s="238"/>
      <c r="AF1" s="238"/>
      <c r="AG1" s="238"/>
      <c r="AH1" s="238"/>
      <c r="AI1" s="238"/>
      <c r="AJ1" s="238"/>
      <c r="AK1" s="238"/>
      <c r="AL1" s="238"/>
      <c r="AM1" s="238"/>
      <c r="AN1" s="238"/>
      <c r="AO1" s="238"/>
      <c r="AP1" s="238"/>
    </row>
    <row r="2" spans="1:46" ht="23.4" thickBot="1" x14ac:dyDescent="0.35">
      <c r="AQ2" s="527" t="s">
        <v>0</v>
      </c>
      <c r="AR2" s="527"/>
      <c r="AS2" s="242"/>
      <c r="AT2" s="242"/>
    </row>
    <row r="3" spans="1:46" ht="23.4" thickTop="1" x14ac:dyDescent="0.3">
      <c r="B3" s="486" t="s">
        <v>1</v>
      </c>
      <c r="C3" s="487" t="s">
        <v>2</v>
      </c>
      <c r="D3" s="487" t="s">
        <v>3</v>
      </c>
      <c r="E3" s="488" t="s">
        <v>4</v>
      </c>
      <c r="F3" s="509" t="s">
        <v>5</v>
      </c>
      <c r="G3" s="510"/>
      <c r="H3" s="510"/>
      <c r="I3" s="511"/>
      <c r="J3" s="486" t="s">
        <v>6</v>
      </c>
      <c r="K3" s="487"/>
      <c r="L3" s="487"/>
      <c r="M3" s="487"/>
      <c r="N3" s="487"/>
      <c r="O3" s="487"/>
      <c r="P3" s="487"/>
      <c r="Q3" s="487"/>
      <c r="R3" s="487"/>
      <c r="S3" s="488"/>
      <c r="T3" s="512" t="s">
        <v>541</v>
      </c>
      <c r="U3" s="513"/>
      <c r="V3" s="483"/>
      <c r="W3" s="483"/>
      <c r="X3" s="479"/>
      <c r="Y3" s="480"/>
      <c r="Z3" s="483"/>
      <c r="AA3" s="483"/>
      <c r="AB3" s="479"/>
      <c r="AC3" s="480"/>
      <c r="AD3" s="483"/>
      <c r="AE3" s="483"/>
      <c r="AF3" s="479"/>
      <c r="AG3" s="480"/>
      <c r="AH3" s="483"/>
      <c r="AI3" s="483"/>
      <c r="AJ3" s="479"/>
      <c r="AK3" s="480"/>
      <c r="AL3" s="483"/>
      <c r="AM3" s="480"/>
      <c r="AN3" s="479" t="s">
        <v>7</v>
      </c>
      <c r="AO3" s="483"/>
      <c r="AP3" s="480"/>
      <c r="AQ3" s="479" t="str">
        <f>IF(AN282="","",IF(AN282=T282,T3,IF(AN282=V282,V3,IF(AN282=X282,X3,IF(AN282=Z282,Z3,IF(AN282=AB282,AB3,IF(AN282=AD282,AD3,IF(AN282=AF282,AF3,IF(AN282=AH282,AH3,IF(AN282=AJ282,AJ3,IF(AN282=AL282,AL3,IF(AN282=AL282,AL3))))))))))))</f>
        <v>CONSORCIO CHAQUICOCHA S.R.L.</v>
      </c>
      <c r="AR3" s="480"/>
      <c r="AT3" s="453" t="s">
        <v>29</v>
      </c>
    </row>
    <row r="4" spans="1:46" ht="42" x14ac:dyDescent="0.3">
      <c r="B4" s="489"/>
      <c r="C4" s="490"/>
      <c r="D4" s="490"/>
      <c r="E4" s="491"/>
      <c r="F4" s="489" t="s">
        <v>3</v>
      </c>
      <c r="G4" s="490" t="s">
        <v>4</v>
      </c>
      <c r="H4" s="490" t="s">
        <v>8</v>
      </c>
      <c r="I4" s="505" t="s">
        <v>9</v>
      </c>
      <c r="J4" s="489"/>
      <c r="K4" s="490"/>
      <c r="L4" s="490"/>
      <c r="M4" s="490"/>
      <c r="N4" s="490"/>
      <c r="O4" s="490"/>
      <c r="P4" s="490"/>
      <c r="Q4" s="490"/>
      <c r="R4" s="490"/>
      <c r="S4" s="491"/>
      <c r="T4" s="243" t="s">
        <v>10</v>
      </c>
      <c r="U4" s="244"/>
      <c r="V4" s="245" t="s">
        <v>10</v>
      </c>
      <c r="W4" s="246"/>
      <c r="X4" s="243" t="s">
        <v>10</v>
      </c>
      <c r="Y4" s="244"/>
      <c r="Z4" s="245" t="s">
        <v>10</v>
      </c>
      <c r="AA4" s="246"/>
      <c r="AB4" s="243" t="s">
        <v>10</v>
      </c>
      <c r="AC4" s="244"/>
      <c r="AD4" s="245" t="s">
        <v>10</v>
      </c>
      <c r="AE4" s="246"/>
      <c r="AF4" s="243" t="s">
        <v>10</v>
      </c>
      <c r="AG4" s="244"/>
      <c r="AH4" s="245" t="s">
        <v>10</v>
      </c>
      <c r="AI4" s="246"/>
      <c r="AJ4" s="243" t="s">
        <v>10</v>
      </c>
      <c r="AK4" s="244"/>
      <c r="AL4" s="245" t="s">
        <v>10</v>
      </c>
      <c r="AM4" s="244"/>
      <c r="AN4" s="533"/>
      <c r="AO4" s="534"/>
      <c r="AP4" s="535"/>
      <c r="AQ4" s="243" t="s">
        <v>10</v>
      </c>
      <c r="AR4" s="244">
        <f>IF($AQ$3=$T$3,U4,IF($AQ$3=$V$3,W4,IF($AQ$3=$X$3,Y4,IF($AQ$3=$Z$3,AA4,IF($AQ$3=$AB$3,AC4,IF($AQ$3=$AD$3,AE4,IF($AQ$3=$AF$3,AG4,IF($AQ$3=$AH$3,AI4,IF($AQ$3=$AJ$3,AK4,IF($AQ$3=$AL$3,AM4,""))))))))))</f>
        <v>0</v>
      </c>
      <c r="AT4" s="454"/>
    </row>
    <row r="5" spans="1:46" ht="42" x14ac:dyDescent="0.3">
      <c r="B5" s="489"/>
      <c r="C5" s="490"/>
      <c r="D5" s="490"/>
      <c r="E5" s="491"/>
      <c r="F5" s="489"/>
      <c r="G5" s="490"/>
      <c r="H5" s="490"/>
      <c r="I5" s="505"/>
      <c r="J5" s="489"/>
      <c r="K5" s="490"/>
      <c r="L5" s="490"/>
      <c r="M5" s="490"/>
      <c r="N5" s="490"/>
      <c r="O5" s="490"/>
      <c r="P5" s="490"/>
      <c r="Q5" s="490"/>
      <c r="R5" s="490"/>
      <c r="S5" s="491"/>
      <c r="T5" s="243" t="s">
        <v>11</v>
      </c>
      <c r="U5" s="244"/>
      <c r="V5" s="245" t="s">
        <v>11</v>
      </c>
      <c r="W5" s="246"/>
      <c r="X5" s="243" t="s">
        <v>11</v>
      </c>
      <c r="Y5" s="244"/>
      <c r="Z5" s="245" t="s">
        <v>11</v>
      </c>
      <c r="AA5" s="246"/>
      <c r="AB5" s="243" t="s">
        <v>11</v>
      </c>
      <c r="AC5" s="244"/>
      <c r="AD5" s="245" t="s">
        <v>11</v>
      </c>
      <c r="AE5" s="246"/>
      <c r="AF5" s="243" t="s">
        <v>11</v>
      </c>
      <c r="AG5" s="244"/>
      <c r="AH5" s="245" t="s">
        <v>11</v>
      </c>
      <c r="AI5" s="246"/>
      <c r="AJ5" s="243" t="s">
        <v>11</v>
      </c>
      <c r="AK5" s="244"/>
      <c r="AL5" s="245" t="s">
        <v>11</v>
      </c>
      <c r="AM5" s="244"/>
      <c r="AN5" s="533"/>
      <c r="AO5" s="534"/>
      <c r="AP5" s="535"/>
      <c r="AQ5" s="243" t="s">
        <v>12</v>
      </c>
      <c r="AR5" s="244">
        <f>IF($AQ$3=$T$3,U5,IF($AQ$3=$V$3,W5,IF($AQ$3=$X$3,Y5,IF($AQ$3=$Z$3,AA5,IF($AQ$3=$AB$3,AC5,IF($AQ$3=$AD$3,AE5,IF($AQ$3=$AF$3,AG5,IF($AQ$3=$AH$3,AI5,IF($AQ$3=$AJ$3,AK5,IF($AQ$3=$AL$3,AM5,""))))))))))</f>
        <v>0</v>
      </c>
      <c r="AT5" s="454"/>
    </row>
    <row r="6" spans="1:46" ht="21" x14ac:dyDescent="0.3">
      <c r="B6" s="489"/>
      <c r="C6" s="490"/>
      <c r="D6" s="490"/>
      <c r="E6" s="491"/>
      <c r="F6" s="489"/>
      <c r="G6" s="490"/>
      <c r="H6" s="490"/>
      <c r="I6" s="505"/>
      <c r="J6" s="489"/>
      <c r="K6" s="490"/>
      <c r="L6" s="490"/>
      <c r="M6" s="490"/>
      <c r="N6" s="490"/>
      <c r="O6" s="490"/>
      <c r="P6" s="490"/>
      <c r="Q6" s="490"/>
      <c r="R6" s="490"/>
      <c r="S6" s="491"/>
      <c r="T6" s="243" t="s">
        <v>13</v>
      </c>
      <c r="U6" s="247"/>
      <c r="V6" s="245" t="s">
        <v>13</v>
      </c>
      <c r="W6" s="248"/>
      <c r="X6" s="243" t="s">
        <v>13</v>
      </c>
      <c r="Y6" s="249"/>
      <c r="Z6" s="245" t="s">
        <v>13</v>
      </c>
      <c r="AA6" s="250"/>
      <c r="AB6" s="243" t="s">
        <v>13</v>
      </c>
      <c r="AC6" s="249"/>
      <c r="AD6" s="245" t="s">
        <v>13</v>
      </c>
      <c r="AE6" s="250"/>
      <c r="AF6" s="243" t="s">
        <v>13</v>
      </c>
      <c r="AG6" s="249"/>
      <c r="AH6" s="245" t="s">
        <v>13</v>
      </c>
      <c r="AI6" s="250"/>
      <c r="AJ6" s="243" t="s">
        <v>13</v>
      </c>
      <c r="AK6" s="249"/>
      <c r="AL6" s="245" t="s">
        <v>13</v>
      </c>
      <c r="AM6" s="249"/>
      <c r="AN6" s="533"/>
      <c r="AO6" s="534"/>
      <c r="AP6" s="535"/>
      <c r="AQ6" s="243" t="s">
        <v>13</v>
      </c>
      <c r="AR6" s="244">
        <f>IF($AQ$3=$T$3,U6,IF($AQ$3=$V$3,W6,IF($AQ$3=$X$3,Y6,IF($AQ$3=$Z$3,AA6,IF($AQ$3=$AB$3,AC6,IF($AQ$3=$AD$3,AE6,IF($AQ$3=$AF$3,AG6,IF($AQ$3=$AH$3,AI6,IF($AQ$3=$AJ$3,AK6,IF($AQ$3=$AL$3,AM6,""))))))))))</f>
        <v>0</v>
      </c>
      <c r="AT6" s="454"/>
    </row>
    <row r="7" spans="1:46" ht="21.6" thickBot="1" x14ac:dyDescent="0.35">
      <c r="B7" s="489"/>
      <c r="C7" s="490"/>
      <c r="D7" s="490"/>
      <c r="E7" s="491"/>
      <c r="F7" s="489"/>
      <c r="G7" s="490"/>
      <c r="H7" s="490"/>
      <c r="I7" s="505"/>
      <c r="J7" s="492"/>
      <c r="K7" s="493"/>
      <c r="L7" s="493"/>
      <c r="M7" s="493"/>
      <c r="N7" s="493"/>
      <c r="O7" s="493"/>
      <c r="P7" s="493"/>
      <c r="Q7" s="493"/>
      <c r="R7" s="493"/>
      <c r="S7" s="494"/>
      <c r="T7" s="251" t="s">
        <v>14</v>
      </c>
      <c r="U7" s="252">
        <v>45201</v>
      </c>
      <c r="V7" s="253" t="s">
        <v>14</v>
      </c>
      <c r="W7" s="254">
        <v>45201</v>
      </c>
      <c r="X7" s="251" t="s">
        <v>14</v>
      </c>
      <c r="Y7" s="254">
        <v>45201</v>
      </c>
      <c r="Z7" s="253" t="s">
        <v>14</v>
      </c>
      <c r="AA7" s="255"/>
      <c r="AB7" s="251" t="s">
        <v>14</v>
      </c>
      <c r="AC7" s="254"/>
      <c r="AD7" s="253" t="s">
        <v>14</v>
      </c>
      <c r="AE7" s="255"/>
      <c r="AF7" s="251" t="s">
        <v>14</v>
      </c>
      <c r="AG7" s="254"/>
      <c r="AH7" s="253" t="s">
        <v>14</v>
      </c>
      <c r="AI7" s="255"/>
      <c r="AJ7" s="251" t="s">
        <v>14</v>
      </c>
      <c r="AK7" s="254"/>
      <c r="AL7" s="253" t="s">
        <v>14</v>
      </c>
      <c r="AM7" s="254"/>
      <c r="AN7" s="536"/>
      <c r="AO7" s="537"/>
      <c r="AP7" s="538"/>
      <c r="AQ7" s="251" t="s">
        <v>14</v>
      </c>
      <c r="AR7" s="254">
        <f>IF($AQ$3=$T$3,U7,IF($AQ$3=$V$3,W7,IF($AQ$3=$X$3,Y7,IF($AQ$3=$Z$3,AA7,IF($AQ$3=$AB$3,AC7,IF($AQ$3=$AD$3,AE7,IF($AQ$3=$AF$3,AG7,IF($AQ$3=$AH$3,AI7,IF($AQ$3=$AJ$3,AK7,IF($AQ$3=$AL$3,AM7,""))))))))))</f>
        <v>45201</v>
      </c>
      <c r="AT7" s="454"/>
    </row>
    <row r="8" spans="1:46" ht="64.2" thickTop="1" thickBot="1" x14ac:dyDescent="0.35">
      <c r="B8" s="508"/>
      <c r="C8" s="507"/>
      <c r="D8" s="507"/>
      <c r="E8" s="518"/>
      <c r="F8" s="508"/>
      <c r="G8" s="507"/>
      <c r="H8" s="507"/>
      <c r="I8" s="506"/>
      <c r="J8" s="256" t="str">
        <f>+T3</f>
        <v>CONSORCIO CHAQUICOCHA S.R.L.</v>
      </c>
      <c r="K8" s="257">
        <f>+V3</f>
        <v>0</v>
      </c>
      <c r="L8" s="257">
        <f>+X3</f>
        <v>0</v>
      </c>
      <c r="M8" s="257">
        <f>+Z3</f>
        <v>0</v>
      </c>
      <c r="N8" s="257">
        <f>+AB3</f>
        <v>0</v>
      </c>
      <c r="O8" s="257">
        <f>+AD3</f>
        <v>0</v>
      </c>
      <c r="P8" s="257">
        <f>+AF3</f>
        <v>0</v>
      </c>
      <c r="Q8" s="257">
        <f>+AH3</f>
        <v>0</v>
      </c>
      <c r="R8" s="257">
        <f>+AJ3</f>
        <v>0</v>
      </c>
      <c r="S8" s="258">
        <f>+AL3</f>
        <v>0</v>
      </c>
      <c r="T8" s="259" t="s">
        <v>8</v>
      </c>
      <c r="U8" s="260" t="s">
        <v>9</v>
      </c>
      <c r="V8" s="261" t="s">
        <v>8</v>
      </c>
      <c r="W8" s="262" t="s">
        <v>9</v>
      </c>
      <c r="X8" s="263" t="s">
        <v>8</v>
      </c>
      <c r="Y8" s="264" t="s">
        <v>9</v>
      </c>
      <c r="Z8" s="261" t="s">
        <v>8</v>
      </c>
      <c r="AA8" s="262" t="s">
        <v>9</v>
      </c>
      <c r="AB8" s="263" t="s">
        <v>8</v>
      </c>
      <c r="AC8" s="264" t="s">
        <v>9</v>
      </c>
      <c r="AD8" s="261" t="s">
        <v>8</v>
      </c>
      <c r="AE8" s="262" t="s">
        <v>9</v>
      </c>
      <c r="AF8" s="263" t="s">
        <v>8</v>
      </c>
      <c r="AG8" s="264" t="s">
        <v>9</v>
      </c>
      <c r="AH8" s="261" t="s">
        <v>8</v>
      </c>
      <c r="AI8" s="262" t="s">
        <v>9</v>
      </c>
      <c r="AJ8" s="263" t="s">
        <v>8</v>
      </c>
      <c r="AK8" s="264" t="s">
        <v>9</v>
      </c>
      <c r="AL8" s="261" t="s">
        <v>8</v>
      </c>
      <c r="AM8" s="264" t="s">
        <v>9</v>
      </c>
      <c r="AN8" s="263" t="s">
        <v>15</v>
      </c>
      <c r="AO8" s="261" t="s">
        <v>9</v>
      </c>
      <c r="AP8" s="265" t="s">
        <v>16</v>
      </c>
      <c r="AQ8" s="266" t="s">
        <v>17</v>
      </c>
      <c r="AR8" s="264" t="s">
        <v>9</v>
      </c>
      <c r="AT8" s="455"/>
    </row>
    <row r="9" spans="1:46" ht="23.4" thickTop="1" x14ac:dyDescent="0.3">
      <c r="B9" s="267"/>
      <c r="C9" s="449" t="str">
        <f>+B1</f>
        <v>SUBPROYECTO A3 - R00</v>
      </c>
      <c r="D9" s="268"/>
      <c r="E9" s="269"/>
      <c r="F9" s="270"/>
      <c r="G9" s="271"/>
      <c r="H9" s="271"/>
      <c r="I9" s="272"/>
      <c r="J9" s="273"/>
      <c r="K9" s="274"/>
      <c r="L9" s="274"/>
      <c r="M9" s="274"/>
      <c r="N9" s="274"/>
      <c r="O9" s="274"/>
      <c r="P9" s="274"/>
      <c r="Q9" s="274"/>
      <c r="R9" s="274"/>
      <c r="S9" s="275"/>
      <c r="T9" s="276"/>
      <c r="U9" s="277"/>
      <c r="V9" s="278"/>
      <c r="W9" s="279"/>
      <c r="X9" s="280"/>
      <c r="Y9" s="281"/>
      <c r="Z9" s="282"/>
      <c r="AA9" s="279"/>
      <c r="AB9" s="283"/>
      <c r="AC9" s="281"/>
      <c r="AD9" s="284"/>
      <c r="AE9" s="279"/>
      <c r="AF9" s="280"/>
      <c r="AG9" s="281"/>
      <c r="AH9" s="284"/>
      <c r="AI9" s="279"/>
      <c r="AJ9" s="280"/>
      <c r="AK9" s="281"/>
      <c r="AL9" s="284"/>
      <c r="AM9" s="281"/>
      <c r="AN9" s="280"/>
      <c r="AO9" s="285"/>
      <c r="AP9" s="281"/>
      <c r="AQ9" s="280"/>
      <c r="AR9" s="281"/>
      <c r="AT9" s="286"/>
    </row>
    <row r="10" spans="1:46" s="305" customFormat="1" x14ac:dyDescent="0.3">
      <c r="A10" s="287"/>
      <c r="B10" s="288">
        <v>1</v>
      </c>
      <c r="C10" s="289" t="s">
        <v>104</v>
      </c>
      <c r="D10" s="290"/>
      <c r="E10" s="291"/>
      <c r="F10" s="292"/>
      <c r="G10" s="293"/>
      <c r="H10" s="293"/>
      <c r="I10" s="294" t="str">
        <f>IF(H10="","",+H10*G10)</f>
        <v/>
      </c>
      <c r="J10" s="295"/>
      <c r="K10" s="296"/>
      <c r="L10" s="296"/>
      <c r="M10" s="296"/>
      <c r="N10" s="296"/>
      <c r="O10" s="296"/>
      <c r="P10" s="296"/>
      <c r="Q10" s="296"/>
      <c r="R10" s="296"/>
      <c r="S10" s="297"/>
      <c r="T10" s="298"/>
      <c r="U10" s="299" t="str">
        <f>IF(J10="",IF(T10="","",E10*T10),J10*T10)</f>
        <v/>
      </c>
      <c r="V10" s="300"/>
      <c r="W10" s="301" t="str">
        <f>IF(K10="",IF(V10="","",E10*V10),K10*V10)</f>
        <v/>
      </c>
      <c r="X10" s="298"/>
      <c r="Y10" s="299" t="str">
        <f>IF(L10="",IF(X10="","",E10*X10),L10*X10)</f>
        <v/>
      </c>
      <c r="Z10" s="300"/>
      <c r="AA10" s="301" t="str">
        <f>IF(M10="",IF(Z10="","",E10*Z10),M10*Z10)</f>
        <v/>
      </c>
      <c r="AB10" s="298"/>
      <c r="AC10" s="299" t="str">
        <f>IF(N10="",IF(AB10="","",E10*AB10),N10*AB10)</f>
        <v/>
      </c>
      <c r="AD10" s="300"/>
      <c r="AE10" s="301" t="str">
        <f>IF(O10="",IF(AD10="","",E10*AD10),O10*AD10)</f>
        <v/>
      </c>
      <c r="AF10" s="298"/>
      <c r="AG10" s="299" t="str">
        <f>IF(P10="",IF(AF10="","",E10*AF10),P10*AF10)</f>
        <v/>
      </c>
      <c r="AH10" s="300"/>
      <c r="AI10" s="301" t="str">
        <f>IF(Q10="",IF(AH10="","",E10*AH10),Q10*AH10)</f>
        <v/>
      </c>
      <c r="AJ10" s="298"/>
      <c r="AK10" s="299" t="str">
        <f>IF(R10="",IF(AJ10="","",E10*AJ10),R10*AJ10)</f>
        <v/>
      </c>
      <c r="AL10" s="300"/>
      <c r="AM10" s="299" t="str">
        <f>IF(S10="",IF(AL10="","",E10*AL10),S10*AL10)</f>
        <v/>
      </c>
      <c r="AN10" s="298" t="str">
        <f>IF(AND(T10="",V10="",Z10="",AB10="",X10="",AD10="",AF10="",AH10="",AJ10="",AL10=""),"",MIN(T10,V10,Z10,AB10,X10,AD10,AF10,AH10,AJ10,AL10))</f>
        <v/>
      </c>
      <c r="AO10" s="302" t="str">
        <f>IF(AN10="","",IF(AP10=$T$3,IF(J10="",+AN10*E10,AN10*J10),IF(AP10=$V$3,IF(K10="",AN10*E10,AN10*K10),IF(AP10=$X$3,IF(L10="",AN10*E10,AN10*L10),IF(AP10=$Z$3,IF(M10="",AN10*E10,AN10*M10),IF(AP10=$AB$3,IF(N10="",AN10*E10,AN10*N10),IF(AP10=$AD$3,IF(O10="",AN10*E10,AN10*O10),IF(AP10=$AF$3,IF(P10="",AN10*E10,AN10*P10),IF(AP10=$AH$3,IF(Q10="",AN10*E10,AN10*Q10),IF(AP10=$AJ$3,IF(R10="",AN10*E10,AN10*R10),IF(AP10=$AL$3,IF(S10="",AN10*E10,AN10*S10),"")))))))))))</f>
        <v/>
      </c>
      <c r="AP10" s="303" t="str">
        <f>IF(AN10="","",IF(AN10=T10,$T$3,IF(AN10=V10,$V$3,IF(AN10=X10,$X$3,IF(AN10=Z10,$Z$3,IF(AN10=AB10,$AB$3,IF(AN10=AD10,$AD$3,IF(AN10=AF10,$AF$3,IF(AN10=AH10,$AH$3,IF(AN10=AJ10,$AJ$3,IF(AN10=AL10,$AL$3,"")))))))))))</f>
        <v/>
      </c>
      <c r="AQ10" s="304"/>
      <c r="AR10" s="303"/>
      <c r="AT10" s="306"/>
    </row>
    <row r="11" spans="1:46" s="305" customFormat="1" x14ac:dyDescent="0.3">
      <c r="A11" s="287"/>
      <c r="B11" s="288">
        <v>1.1000000000000001</v>
      </c>
      <c r="C11" s="289" t="s">
        <v>105</v>
      </c>
      <c r="D11" s="290"/>
      <c r="E11" s="291"/>
      <c r="F11" s="307"/>
      <c r="G11" s="290"/>
      <c r="H11" s="290"/>
      <c r="I11" s="294" t="str">
        <f t="shared" ref="I11:I28" si="0">IF(H11="","",+H11*G11)</f>
        <v/>
      </c>
      <c r="J11" s="296"/>
      <c r="K11" s="296"/>
      <c r="L11" s="296"/>
      <c r="M11" s="296"/>
      <c r="N11" s="296"/>
      <c r="O11" s="296"/>
      <c r="P11" s="296"/>
      <c r="Q11" s="296"/>
      <c r="R11" s="296"/>
      <c r="S11" s="297"/>
      <c r="T11" s="298"/>
      <c r="U11" s="299" t="str">
        <f t="shared" ref="U11" si="1">IF(J11="",IF(T11="","",E11*T11),J11*T11)</f>
        <v/>
      </c>
      <c r="V11" s="308"/>
      <c r="W11" s="301" t="str">
        <f t="shared" ref="W11:W28" si="2">IF(K11="",IF(V11="","",E11*V11),K11*V11)</f>
        <v/>
      </c>
      <c r="X11" s="298"/>
      <c r="Y11" s="299" t="str">
        <f t="shared" ref="Y11:Y28" si="3">IF(L11="",IF(X11="","",E11*X11),L11*X11)</f>
        <v/>
      </c>
      <c r="Z11" s="300"/>
      <c r="AA11" s="301" t="str">
        <f t="shared" ref="AA11:AA28" si="4">IF(M11="",IF(Z11="","",E11*Z11),M11*Z11)</f>
        <v/>
      </c>
      <c r="AB11" s="298"/>
      <c r="AC11" s="299" t="str">
        <f t="shared" ref="AC11:AC28" si="5">IF(N11="",IF(AB11="","",E11*AB11),N11*AB11)</f>
        <v/>
      </c>
      <c r="AD11" s="300"/>
      <c r="AE11" s="301" t="str">
        <f t="shared" ref="AE11:AE28" si="6">IF(O11="",IF(AD11="","",E11*AD11),O11*AD11)</f>
        <v/>
      </c>
      <c r="AF11" s="298"/>
      <c r="AG11" s="299" t="str">
        <f t="shared" ref="AG11:AG28" si="7">IF(P11="",IF(AF11="","",E11*AF11),P11*AF11)</f>
        <v/>
      </c>
      <c r="AH11" s="300"/>
      <c r="AI11" s="301" t="str">
        <f t="shared" ref="AI11:AI28" si="8">IF(Q11="",IF(AH11="","",E11*AH11),Q11*AH11)</f>
        <v/>
      </c>
      <c r="AJ11" s="298"/>
      <c r="AK11" s="299" t="str">
        <f t="shared" ref="AK11:AK28" si="9">IF(R11="",IF(AJ11="","",E11*AJ11),R11*AJ11)</f>
        <v/>
      </c>
      <c r="AL11" s="300"/>
      <c r="AM11" s="299" t="str">
        <f t="shared" ref="AM11:AM28" si="10">IF(S11="",IF(AL11="","",E11*AL11),S11*AL11)</f>
        <v/>
      </c>
      <c r="AN11" s="298" t="str">
        <f t="shared" ref="AN11:AN28" si="11">IF(AND(T11="",V11="",Z11="",AB11="",X11="",AD11="",AF11="",AH11="",AJ11="",AL11=""),"",MIN(T11,V11,Z11,AB11,X11,AD11,AF11,AH11,AJ11,AL11))</f>
        <v/>
      </c>
      <c r="AO11" s="302" t="str">
        <f t="shared" ref="AO11:AO28" si="12">IF(AN11="","",IF(AP11=$T$3,IF(J11="",+AN11*E11,AN11*J11),IF(AP11=$V$3,IF(K11="",AN11*E11,AN11*K11),IF(AP11=$X$3,IF(L11="",AN11*E11,AN11*L11),IF(AP11=$Z$3,IF(M11="",AN11*E11,AN11*M11),IF(AP11=$AB$3,IF(N11="",AN11*E11,AN11*N11),IF(AP11=$AD$3,IF(O11="",AN11*E11,AN11*O11),IF(AP11=$AF$3,IF(P11="",AN11*E11,AN11*P11),IF(AP11=$AH$3,IF(Q11="",AN11*E11,AN11*Q11),IF(AP11=$AJ$3,IF(R11="",AN11*E11,AN11*R11),IF(AP11=$AL$3,IF(S11="",AN11*E11,AN11*S11),"")))))))))))</f>
        <v/>
      </c>
      <c r="AP11" s="303" t="str">
        <f t="shared" ref="AP11:AP28" si="13">IF(AN11="","",IF(AN11=T11,$T$3,IF(AN11=V11,$V$3,IF(AN11=X11,$X$3,IF(AN11=Z11,$Z$3,IF(AN11=AB11,$AB$3,IF(AN11=AD11,$AD$3,IF(AN11=AF11,$AF$3,IF(AN11=AH11,$AH$3,IF(AN11=AJ11,$AJ$3,IF(AN11=AL11,$AL$3,"")))))))))))</f>
        <v/>
      </c>
      <c r="AQ11" s="304"/>
      <c r="AR11" s="303"/>
      <c r="AT11" s="306"/>
    </row>
    <row r="12" spans="1:46" s="305" customFormat="1" x14ac:dyDescent="0.3">
      <c r="A12" s="287"/>
      <c r="B12" s="309" t="s">
        <v>235</v>
      </c>
      <c r="C12" s="310" t="s">
        <v>106</v>
      </c>
      <c r="D12" s="311" t="s">
        <v>453</v>
      </c>
      <c r="E12" s="312">
        <v>1</v>
      </c>
      <c r="F12" s="313"/>
      <c r="G12" s="314"/>
      <c r="H12" s="314"/>
      <c r="I12" s="315" t="str">
        <f t="shared" si="0"/>
        <v/>
      </c>
      <c r="J12" s="316"/>
      <c r="K12" s="316">
        <v>1</v>
      </c>
      <c r="L12" s="317"/>
      <c r="M12" s="317"/>
      <c r="N12" s="317"/>
      <c r="O12" s="317"/>
      <c r="P12" s="317"/>
      <c r="Q12" s="317"/>
      <c r="R12" s="317"/>
      <c r="S12" s="318"/>
      <c r="T12" s="319">
        <v>1834.78</v>
      </c>
      <c r="U12" s="320">
        <v>1834.78</v>
      </c>
      <c r="V12" s="321"/>
      <c r="W12" s="322">
        <f t="shared" si="2"/>
        <v>0</v>
      </c>
      <c r="X12" s="323"/>
      <c r="Y12" s="324" t="str">
        <f t="shared" si="3"/>
        <v/>
      </c>
      <c r="Z12" s="325"/>
      <c r="AA12" s="322" t="str">
        <f t="shared" si="4"/>
        <v/>
      </c>
      <c r="AB12" s="323"/>
      <c r="AC12" s="324" t="str">
        <f t="shared" si="5"/>
        <v/>
      </c>
      <c r="AD12" s="325"/>
      <c r="AE12" s="322" t="str">
        <f t="shared" si="6"/>
        <v/>
      </c>
      <c r="AF12" s="323"/>
      <c r="AG12" s="324" t="str">
        <f t="shared" si="7"/>
        <v/>
      </c>
      <c r="AH12" s="325"/>
      <c r="AI12" s="322" t="str">
        <f t="shared" si="8"/>
        <v/>
      </c>
      <c r="AJ12" s="323"/>
      <c r="AK12" s="324" t="str">
        <f t="shared" si="9"/>
        <v/>
      </c>
      <c r="AL12" s="325"/>
      <c r="AM12" s="324" t="str">
        <f t="shared" si="10"/>
        <v/>
      </c>
      <c r="AN12" s="319">
        <f>IF(AND(T12="",V12="",Z12="",AB12="",X12="",AD12="",AF12="",AH12="",AJ12="",AL12=""),"",MIN(T12,V12,Z12,AB12,X12,AD12,AF12,AH12,AJ12,AL12))</f>
        <v>1834.78</v>
      </c>
      <c r="AO12" s="326">
        <f t="shared" si="12"/>
        <v>1834.78</v>
      </c>
      <c r="AP12" s="327" t="str">
        <f t="shared" si="13"/>
        <v>CONSORCIO CHAQUICOCHA S.R.L.</v>
      </c>
      <c r="AQ12" s="328">
        <f t="shared" ref="AQ12:AQ27" si="14">IF($AQ$3="","",IF($AQ$3=$T$3,T12,IF($AQ$3=$V$3,V12,IF($AQ$3=$X$3,X12,IF($AQ$3=$Z$3,Z12,IF($AQ$3=$AB$3,AB12,IF($AQ$3=$AD$3,AD12,IF($AQ$3=$AF$3,AF12,IF($AQ$3=$AH$3,AH12,IF($AQ$3=$AJ$3,AJ12,IF($AQ$3=$AL$3,AL12,"")))))))))))</f>
        <v>1834.78</v>
      </c>
      <c r="AR12" s="329">
        <f t="shared" ref="AR12:AR27" si="15">IF(AQ12="","",IF($AQ$3=$T$3,IF(J12="",AQ12*E12,AQ12*J12),IF($AQ$3=$V$3,IF(K12="",AQ12*E12,AQ12*K12),IF($AQ$3=$X$3,IF(L12="",AQ12*E12,AQ12*L12),IF($AQ$3=$Z$3,IF(M12="",AQ12*E12,AQ12*M12),IF($AQ$3=$AB$3,IF(N12="",AQ12*E12,AQ12*N12),IF($AQ$3=$AD$3,IF(O12="",AQ12*E12,AQ12*O12),IF($AQ$3=$AF$3,IF(P12="",AQ12*E12,AQ12*P12),IF($AQ$3=$AH$3,IF(Q12="",AQ12*E12,AQ12*Q12),IF($AQ$3=$AJ$3,IF(R12="",AQ12*E12,AQ12*R12),IF($AQ$3=$AL$3,IF(S12="",AQ12*E12,AQ12*S12),"")))))))))))</f>
        <v>1834.78</v>
      </c>
      <c r="AT12" s="395" t="s">
        <v>551</v>
      </c>
    </row>
    <row r="13" spans="1:46" s="305" customFormat="1" x14ac:dyDescent="0.3">
      <c r="A13" s="287"/>
      <c r="B13" s="331" t="s">
        <v>236</v>
      </c>
      <c r="C13" s="332" t="s">
        <v>107</v>
      </c>
      <c r="D13" s="333" t="s">
        <v>454</v>
      </c>
      <c r="E13" s="334">
        <v>1</v>
      </c>
      <c r="F13" s="313"/>
      <c r="G13" s="314"/>
      <c r="H13" s="314"/>
      <c r="I13" s="315" t="str">
        <f t="shared" si="0"/>
        <v/>
      </c>
      <c r="J13" s="316"/>
      <c r="K13" s="316">
        <v>1</v>
      </c>
      <c r="L13" s="317"/>
      <c r="M13" s="317"/>
      <c r="N13" s="317"/>
      <c r="O13" s="317"/>
      <c r="P13" s="317"/>
      <c r="Q13" s="317"/>
      <c r="R13" s="317"/>
      <c r="S13" s="318"/>
      <c r="T13" s="335">
        <v>347149.67</v>
      </c>
      <c r="U13" s="336">
        <v>347149.67</v>
      </c>
      <c r="V13" s="321"/>
      <c r="W13" s="322">
        <f t="shared" si="2"/>
        <v>0</v>
      </c>
      <c r="X13" s="323"/>
      <c r="Y13" s="324" t="str">
        <f t="shared" si="3"/>
        <v/>
      </c>
      <c r="Z13" s="325"/>
      <c r="AA13" s="322" t="str">
        <f t="shared" si="4"/>
        <v/>
      </c>
      <c r="AB13" s="323"/>
      <c r="AC13" s="324" t="str">
        <f t="shared" si="5"/>
        <v/>
      </c>
      <c r="AD13" s="325"/>
      <c r="AE13" s="322" t="str">
        <f t="shared" si="6"/>
        <v/>
      </c>
      <c r="AF13" s="323"/>
      <c r="AG13" s="324" t="str">
        <f t="shared" si="7"/>
        <v/>
      </c>
      <c r="AH13" s="325"/>
      <c r="AI13" s="322" t="str">
        <f t="shared" si="8"/>
        <v/>
      </c>
      <c r="AJ13" s="323"/>
      <c r="AK13" s="324" t="str">
        <f t="shared" si="9"/>
        <v/>
      </c>
      <c r="AL13" s="325"/>
      <c r="AM13" s="324" t="str">
        <f t="shared" si="10"/>
        <v/>
      </c>
      <c r="AN13" s="335">
        <f t="shared" si="11"/>
        <v>347149.67</v>
      </c>
      <c r="AO13" s="337">
        <f t="shared" si="12"/>
        <v>347149.67</v>
      </c>
      <c r="AP13" s="338" t="str">
        <f t="shared" si="13"/>
        <v>CONSORCIO CHAQUICOCHA S.R.L.</v>
      </c>
      <c r="AQ13" s="339">
        <f t="shared" si="14"/>
        <v>347149.67</v>
      </c>
      <c r="AR13" s="340">
        <f t="shared" si="15"/>
        <v>347149.67</v>
      </c>
      <c r="AT13" s="341"/>
    </row>
    <row r="14" spans="1:46" s="305" customFormat="1" x14ac:dyDescent="0.3">
      <c r="A14" s="287"/>
      <c r="B14" s="342" t="s">
        <v>237</v>
      </c>
      <c r="C14" s="343" t="s">
        <v>108</v>
      </c>
      <c r="D14" s="344" t="s">
        <v>455</v>
      </c>
      <c r="E14" s="345">
        <v>6.7</v>
      </c>
      <c r="F14" s="313"/>
      <c r="G14" s="314"/>
      <c r="H14" s="314"/>
      <c r="I14" s="315" t="str">
        <f t="shared" si="0"/>
        <v/>
      </c>
      <c r="J14" s="316"/>
      <c r="K14" s="316">
        <v>6</v>
      </c>
      <c r="L14" s="317"/>
      <c r="M14" s="317"/>
      <c r="N14" s="317"/>
      <c r="O14" s="317"/>
      <c r="P14" s="317"/>
      <c r="Q14" s="317"/>
      <c r="R14" s="317"/>
      <c r="S14" s="318"/>
      <c r="T14" s="346">
        <v>132765.20000000001</v>
      </c>
      <c r="U14" s="347">
        <v>889526.84000000008</v>
      </c>
      <c r="V14" s="321"/>
      <c r="W14" s="322">
        <f t="shared" si="2"/>
        <v>0</v>
      </c>
      <c r="X14" s="323"/>
      <c r="Y14" s="324" t="str">
        <f t="shared" si="3"/>
        <v/>
      </c>
      <c r="Z14" s="325"/>
      <c r="AA14" s="322" t="str">
        <f t="shared" si="4"/>
        <v/>
      </c>
      <c r="AB14" s="323"/>
      <c r="AC14" s="324" t="str">
        <f t="shared" si="5"/>
        <v/>
      </c>
      <c r="AD14" s="325"/>
      <c r="AE14" s="322" t="str">
        <f t="shared" si="6"/>
        <v/>
      </c>
      <c r="AF14" s="323"/>
      <c r="AG14" s="324" t="str">
        <f t="shared" si="7"/>
        <v/>
      </c>
      <c r="AH14" s="325"/>
      <c r="AI14" s="322" t="str">
        <f t="shared" si="8"/>
        <v/>
      </c>
      <c r="AJ14" s="323"/>
      <c r="AK14" s="324" t="str">
        <f t="shared" si="9"/>
        <v/>
      </c>
      <c r="AL14" s="325"/>
      <c r="AM14" s="324" t="str">
        <f t="shared" si="10"/>
        <v/>
      </c>
      <c r="AN14" s="346">
        <f t="shared" si="11"/>
        <v>132765.20000000001</v>
      </c>
      <c r="AO14" s="348">
        <f t="shared" si="12"/>
        <v>889526.84000000008</v>
      </c>
      <c r="AP14" s="349" t="str">
        <f t="shared" si="13"/>
        <v>CONSORCIO CHAQUICOCHA S.R.L.</v>
      </c>
      <c r="AQ14" s="350">
        <f t="shared" si="14"/>
        <v>132765.20000000001</v>
      </c>
      <c r="AR14" s="351">
        <f t="shared" si="15"/>
        <v>889526.84000000008</v>
      </c>
      <c r="AT14" s="352"/>
    </row>
    <row r="15" spans="1:46" s="305" customFormat="1" x14ac:dyDescent="0.3">
      <c r="A15" s="287"/>
      <c r="B15" s="288">
        <v>1.2</v>
      </c>
      <c r="C15" s="289" t="s">
        <v>109</v>
      </c>
      <c r="D15" s="290"/>
      <c r="E15" s="353"/>
      <c r="F15" s="307"/>
      <c r="G15" s="290"/>
      <c r="H15" s="290"/>
      <c r="I15" s="294" t="str">
        <f t="shared" si="0"/>
        <v/>
      </c>
      <c r="J15" s="296"/>
      <c r="K15" s="296"/>
      <c r="L15" s="296"/>
      <c r="M15" s="296"/>
      <c r="N15" s="296"/>
      <c r="O15" s="296"/>
      <c r="P15" s="296"/>
      <c r="Q15" s="296"/>
      <c r="R15" s="296"/>
      <c r="S15" s="297"/>
      <c r="T15" s="298"/>
      <c r="U15" s="299"/>
      <c r="V15" s="308"/>
      <c r="W15" s="301" t="str">
        <f t="shared" si="2"/>
        <v/>
      </c>
      <c r="X15" s="298"/>
      <c r="Y15" s="299" t="str">
        <f t="shared" si="3"/>
        <v/>
      </c>
      <c r="Z15" s="300"/>
      <c r="AA15" s="301" t="str">
        <f t="shared" si="4"/>
        <v/>
      </c>
      <c r="AB15" s="298"/>
      <c r="AC15" s="299" t="str">
        <f t="shared" si="5"/>
        <v/>
      </c>
      <c r="AD15" s="300"/>
      <c r="AE15" s="301" t="str">
        <f t="shared" si="6"/>
        <v/>
      </c>
      <c r="AF15" s="298"/>
      <c r="AG15" s="299" t="str">
        <f t="shared" si="7"/>
        <v/>
      </c>
      <c r="AH15" s="300"/>
      <c r="AI15" s="301" t="str">
        <f t="shared" si="8"/>
        <v/>
      </c>
      <c r="AJ15" s="298"/>
      <c r="AK15" s="299" t="str">
        <f t="shared" si="9"/>
        <v/>
      </c>
      <c r="AL15" s="300"/>
      <c r="AM15" s="299" t="str">
        <f t="shared" si="10"/>
        <v/>
      </c>
      <c r="AN15" s="298" t="str">
        <f t="shared" si="11"/>
        <v/>
      </c>
      <c r="AO15" s="302" t="str">
        <f t="shared" si="12"/>
        <v/>
      </c>
      <c r="AP15" s="303" t="str">
        <f t="shared" si="13"/>
        <v/>
      </c>
      <c r="AQ15" s="304"/>
      <c r="AR15" s="303"/>
      <c r="AT15" s="354"/>
    </row>
    <row r="16" spans="1:46" s="305" customFormat="1" x14ac:dyDescent="0.3">
      <c r="A16" s="287"/>
      <c r="B16" s="309" t="s">
        <v>238</v>
      </c>
      <c r="C16" s="310" t="s">
        <v>110</v>
      </c>
      <c r="D16" s="311" t="s">
        <v>454</v>
      </c>
      <c r="E16" s="312">
        <v>1</v>
      </c>
      <c r="F16" s="313"/>
      <c r="G16" s="314"/>
      <c r="H16" s="314"/>
      <c r="I16" s="315" t="str">
        <f t="shared" si="0"/>
        <v/>
      </c>
      <c r="J16" s="316"/>
      <c r="K16" s="316">
        <v>1</v>
      </c>
      <c r="L16" s="317"/>
      <c r="M16" s="317"/>
      <c r="N16" s="317"/>
      <c r="O16" s="317"/>
      <c r="P16" s="317"/>
      <c r="Q16" s="317"/>
      <c r="R16" s="317"/>
      <c r="S16" s="318"/>
      <c r="T16" s="319">
        <v>825600</v>
      </c>
      <c r="U16" s="320">
        <v>825600</v>
      </c>
      <c r="V16" s="321"/>
      <c r="W16" s="322">
        <f t="shared" si="2"/>
        <v>0</v>
      </c>
      <c r="X16" s="323"/>
      <c r="Y16" s="324" t="str">
        <f t="shared" si="3"/>
        <v/>
      </c>
      <c r="Z16" s="325"/>
      <c r="AA16" s="322" t="str">
        <f t="shared" si="4"/>
        <v/>
      </c>
      <c r="AB16" s="323"/>
      <c r="AC16" s="324" t="str">
        <f t="shared" si="5"/>
        <v/>
      </c>
      <c r="AD16" s="325"/>
      <c r="AE16" s="322" t="str">
        <f t="shared" si="6"/>
        <v/>
      </c>
      <c r="AF16" s="323"/>
      <c r="AG16" s="324" t="str">
        <f t="shared" si="7"/>
        <v/>
      </c>
      <c r="AH16" s="325"/>
      <c r="AI16" s="322" t="str">
        <f t="shared" si="8"/>
        <v/>
      </c>
      <c r="AJ16" s="323"/>
      <c r="AK16" s="324" t="str">
        <f t="shared" si="9"/>
        <v/>
      </c>
      <c r="AL16" s="325"/>
      <c r="AM16" s="324" t="str">
        <f t="shared" si="10"/>
        <v/>
      </c>
      <c r="AN16" s="319">
        <f t="shared" si="11"/>
        <v>825600</v>
      </c>
      <c r="AO16" s="326">
        <f t="shared" si="12"/>
        <v>825600</v>
      </c>
      <c r="AP16" s="327" t="str">
        <f t="shared" si="13"/>
        <v>CONSORCIO CHAQUICOCHA S.R.L.</v>
      </c>
      <c r="AQ16" s="328">
        <f t="shared" si="14"/>
        <v>825600</v>
      </c>
      <c r="AR16" s="329">
        <f t="shared" si="15"/>
        <v>825600</v>
      </c>
      <c r="AT16" s="330" t="s">
        <v>542</v>
      </c>
    </row>
    <row r="17" spans="1:46" s="305" customFormat="1" x14ac:dyDescent="0.3">
      <c r="A17" s="287"/>
      <c r="B17" s="342" t="s">
        <v>239</v>
      </c>
      <c r="C17" s="343" t="s">
        <v>111</v>
      </c>
      <c r="D17" s="344" t="s">
        <v>455</v>
      </c>
      <c r="E17" s="345">
        <v>6.7</v>
      </c>
      <c r="F17" s="355"/>
      <c r="G17" s="356"/>
      <c r="H17" s="356"/>
      <c r="I17" s="315" t="str">
        <f t="shared" si="0"/>
        <v/>
      </c>
      <c r="J17" s="316"/>
      <c r="K17" s="316">
        <v>6</v>
      </c>
      <c r="L17" s="317"/>
      <c r="M17" s="317"/>
      <c r="N17" s="317"/>
      <c r="O17" s="317"/>
      <c r="P17" s="317"/>
      <c r="Q17" s="317"/>
      <c r="R17" s="317"/>
      <c r="S17" s="318"/>
      <c r="T17" s="346">
        <v>44120.09</v>
      </c>
      <c r="U17" s="347">
        <v>295604.603</v>
      </c>
      <c r="V17" s="321"/>
      <c r="W17" s="322">
        <f t="shared" si="2"/>
        <v>0</v>
      </c>
      <c r="X17" s="323"/>
      <c r="Y17" s="324" t="str">
        <f t="shared" si="3"/>
        <v/>
      </c>
      <c r="Z17" s="325"/>
      <c r="AA17" s="322" t="str">
        <f t="shared" si="4"/>
        <v/>
      </c>
      <c r="AB17" s="323"/>
      <c r="AC17" s="324" t="str">
        <f t="shared" si="5"/>
        <v/>
      </c>
      <c r="AD17" s="325"/>
      <c r="AE17" s="322" t="str">
        <f t="shared" si="6"/>
        <v/>
      </c>
      <c r="AF17" s="323"/>
      <c r="AG17" s="324" t="str">
        <f t="shared" si="7"/>
        <v/>
      </c>
      <c r="AH17" s="325"/>
      <c r="AI17" s="322" t="str">
        <f t="shared" si="8"/>
        <v/>
      </c>
      <c r="AJ17" s="323"/>
      <c r="AK17" s="324" t="str">
        <f t="shared" si="9"/>
        <v/>
      </c>
      <c r="AL17" s="325"/>
      <c r="AM17" s="324" t="str">
        <f t="shared" si="10"/>
        <v/>
      </c>
      <c r="AN17" s="346">
        <f t="shared" si="11"/>
        <v>44120.09</v>
      </c>
      <c r="AO17" s="348">
        <f t="shared" si="12"/>
        <v>295604.603</v>
      </c>
      <c r="AP17" s="349" t="str">
        <f t="shared" si="13"/>
        <v>CONSORCIO CHAQUICOCHA S.R.L.</v>
      </c>
      <c r="AQ17" s="350">
        <f t="shared" si="14"/>
        <v>44120.09</v>
      </c>
      <c r="AR17" s="351">
        <f t="shared" si="15"/>
        <v>295604.603</v>
      </c>
      <c r="AT17" s="352"/>
    </row>
    <row r="18" spans="1:46" s="305" customFormat="1" x14ac:dyDescent="0.3">
      <c r="A18" s="287"/>
      <c r="B18" s="288">
        <v>1.3</v>
      </c>
      <c r="C18" s="289" t="s">
        <v>112</v>
      </c>
      <c r="D18" s="290"/>
      <c r="E18" s="353"/>
      <c r="F18" s="292"/>
      <c r="G18" s="293"/>
      <c r="H18" s="293"/>
      <c r="I18" s="294" t="str">
        <f t="shared" si="0"/>
        <v/>
      </c>
      <c r="J18" s="296"/>
      <c r="K18" s="296"/>
      <c r="L18" s="296"/>
      <c r="M18" s="296"/>
      <c r="N18" s="296"/>
      <c r="O18" s="296"/>
      <c r="P18" s="296"/>
      <c r="Q18" s="296"/>
      <c r="R18" s="296"/>
      <c r="S18" s="297"/>
      <c r="T18" s="298"/>
      <c r="U18" s="299"/>
      <c r="V18" s="308"/>
      <c r="W18" s="301" t="str">
        <f t="shared" si="2"/>
        <v/>
      </c>
      <c r="X18" s="298"/>
      <c r="Y18" s="299" t="str">
        <f t="shared" si="3"/>
        <v/>
      </c>
      <c r="Z18" s="300"/>
      <c r="AA18" s="301" t="str">
        <f t="shared" si="4"/>
        <v/>
      </c>
      <c r="AB18" s="298"/>
      <c r="AC18" s="299" t="str">
        <f t="shared" si="5"/>
        <v/>
      </c>
      <c r="AD18" s="300"/>
      <c r="AE18" s="301" t="str">
        <f t="shared" si="6"/>
        <v/>
      </c>
      <c r="AF18" s="298"/>
      <c r="AG18" s="299" t="str">
        <f t="shared" si="7"/>
        <v/>
      </c>
      <c r="AH18" s="300"/>
      <c r="AI18" s="301" t="str">
        <f t="shared" si="8"/>
        <v/>
      </c>
      <c r="AJ18" s="298"/>
      <c r="AK18" s="299" t="str">
        <f t="shared" si="9"/>
        <v/>
      </c>
      <c r="AL18" s="300"/>
      <c r="AM18" s="299" t="str">
        <f t="shared" si="10"/>
        <v/>
      </c>
      <c r="AN18" s="298" t="str">
        <f t="shared" si="11"/>
        <v/>
      </c>
      <c r="AO18" s="302" t="str">
        <f t="shared" si="12"/>
        <v/>
      </c>
      <c r="AP18" s="303" t="str">
        <f t="shared" si="13"/>
        <v/>
      </c>
      <c r="AQ18" s="304"/>
      <c r="AR18" s="303"/>
      <c r="AT18" s="354"/>
    </row>
    <row r="19" spans="1:46" s="305" customFormat="1" x14ac:dyDescent="0.3">
      <c r="A19" s="287"/>
      <c r="B19" s="288" t="s">
        <v>240</v>
      </c>
      <c r="C19" s="289" t="s">
        <v>113</v>
      </c>
      <c r="D19" s="290"/>
      <c r="E19" s="353"/>
      <c r="F19" s="292"/>
      <c r="G19" s="293"/>
      <c r="H19" s="293"/>
      <c r="I19" s="294" t="str">
        <f t="shared" si="0"/>
        <v/>
      </c>
      <c r="J19" s="296"/>
      <c r="K19" s="296"/>
      <c r="L19" s="296"/>
      <c r="M19" s="296"/>
      <c r="N19" s="296"/>
      <c r="O19" s="296"/>
      <c r="P19" s="296"/>
      <c r="Q19" s="296"/>
      <c r="R19" s="296"/>
      <c r="S19" s="297"/>
      <c r="T19" s="298"/>
      <c r="U19" s="299"/>
      <c r="V19" s="308"/>
      <c r="W19" s="301" t="str">
        <f t="shared" si="2"/>
        <v/>
      </c>
      <c r="X19" s="298"/>
      <c r="Y19" s="299" t="str">
        <f t="shared" si="3"/>
        <v/>
      </c>
      <c r="Z19" s="300"/>
      <c r="AA19" s="301" t="str">
        <f t="shared" si="4"/>
        <v/>
      </c>
      <c r="AB19" s="298"/>
      <c r="AC19" s="299" t="str">
        <f t="shared" si="5"/>
        <v/>
      </c>
      <c r="AD19" s="300"/>
      <c r="AE19" s="301" t="str">
        <f t="shared" si="6"/>
        <v/>
      </c>
      <c r="AF19" s="298"/>
      <c r="AG19" s="299" t="str">
        <f t="shared" si="7"/>
        <v/>
      </c>
      <c r="AH19" s="300"/>
      <c r="AI19" s="301" t="str">
        <f t="shared" si="8"/>
        <v/>
      </c>
      <c r="AJ19" s="298"/>
      <c r="AK19" s="299" t="str">
        <f t="shared" si="9"/>
        <v/>
      </c>
      <c r="AL19" s="300"/>
      <c r="AM19" s="299" t="str">
        <f t="shared" si="10"/>
        <v/>
      </c>
      <c r="AN19" s="298" t="str">
        <f t="shared" si="11"/>
        <v/>
      </c>
      <c r="AO19" s="302" t="str">
        <f t="shared" si="12"/>
        <v/>
      </c>
      <c r="AP19" s="303" t="str">
        <f t="shared" si="13"/>
        <v/>
      </c>
      <c r="AQ19" s="304"/>
      <c r="AR19" s="303"/>
      <c r="AT19" s="354"/>
    </row>
    <row r="20" spans="1:46" s="305" customFormat="1" x14ac:dyDescent="0.3">
      <c r="A20" s="287"/>
      <c r="B20" s="309" t="s">
        <v>241</v>
      </c>
      <c r="C20" s="310" t="s">
        <v>114</v>
      </c>
      <c r="D20" s="311" t="s">
        <v>456</v>
      </c>
      <c r="E20" s="312">
        <v>933</v>
      </c>
      <c r="F20" s="355"/>
      <c r="G20" s="356"/>
      <c r="H20" s="356"/>
      <c r="I20" s="315" t="str">
        <f t="shared" si="0"/>
        <v/>
      </c>
      <c r="J20" s="316"/>
      <c r="K20" s="316">
        <v>933</v>
      </c>
      <c r="L20" s="317"/>
      <c r="M20" s="317"/>
      <c r="N20" s="317"/>
      <c r="O20" s="317"/>
      <c r="P20" s="317"/>
      <c r="Q20" s="317"/>
      <c r="R20" s="317"/>
      <c r="S20" s="318"/>
      <c r="T20" s="319">
        <v>3.97</v>
      </c>
      <c r="U20" s="320">
        <v>3704.01</v>
      </c>
      <c r="V20" s="321"/>
      <c r="W20" s="322">
        <f t="shared" si="2"/>
        <v>0</v>
      </c>
      <c r="X20" s="323"/>
      <c r="Y20" s="324" t="str">
        <f t="shared" si="3"/>
        <v/>
      </c>
      <c r="Z20" s="325"/>
      <c r="AA20" s="322" t="str">
        <f t="shared" si="4"/>
        <v/>
      </c>
      <c r="AB20" s="323"/>
      <c r="AC20" s="324" t="str">
        <f t="shared" si="5"/>
        <v/>
      </c>
      <c r="AD20" s="325"/>
      <c r="AE20" s="322" t="str">
        <f t="shared" si="6"/>
        <v/>
      </c>
      <c r="AF20" s="323"/>
      <c r="AG20" s="324" t="str">
        <f t="shared" si="7"/>
        <v/>
      </c>
      <c r="AH20" s="325"/>
      <c r="AI20" s="322" t="str">
        <f t="shared" si="8"/>
        <v/>
      </c>
      <c r="AJ20" s="323"/>
      <c r="AK20" s="324" t="str">
        <f t="shared" si="9"/>
        <v/>
      </c>
      <c r="AL20" s="325"/>
      <c r="AM20" s="324" t="str">
        <f t="shared" si="10"/>
        <v/>
      </c>
      <c r="AN20" s="319">
        <f t="shared" si="11"/>
        <v>3.97</v>
      </c>
      <c r="AO20" s="326">
        <f t="shared" si="12"/>
        <v>3704.01</v>
      </c>
      <c r="AP20" s="327" t="str">
        <f t="shared" si="13"/>
        <v>CONSORCIO CHAQUICOCHA S.R.L.</v>
      </c>
      <c r="AQ20" s="328">
        <f t="shared" si="14"/>
        <v>3.97</v>
      </c>
      <c r="AR20" s="329">
        <f t="shared" si="15"/>
        <v>3704.01</v>
      </c>
      <c r="AT20" s="330"/>
    </row>
    <row r="21" spans="1:46" s="305" customFormat="1" x14ac:dyDescent="0.3">
      <c r="A21" s="287"/>
      <c r="B21" s="342" t="s">
        <v>242</v>
      </c>
      <c r="C21" s="343" t="s">
        <v>115</v>
      </c>
      <c r="D21" s="344" t="s">
        <v>457</v>
      </c>
      <c r="E21" s="345">
        <v>4.6100000000000003</v>
      </c>
      <c r="F21" s="355"/>
      <c r="G21" s="356"/>
      <c r="H21" s="356"/>
      <c r="I21" s="315" t="str">
        <f t="shared" si="0"/>
        <v/>
      </c>
      <c r="J21" s="357"/>
      <c r="K21" s="316">
        <v>4.6100000000000003</v>
      </c>
      <c r="L21" s="317"/>
      <c r="M21" s="317"/>
      <c r="N21" s="317"/>
      <c r="O21" s="317"/>
      <c r="P21" s="317"/>
      <c r="Q21" s="317"/>
      <c r="R21" s="317"/>
      <c r="S21" s="318"/>
      <c r="T21" s="346">
        <v>45343.29</v>
      </c>
      <c r="U21" s="347">
        <v>209032.56690000001</v>
      </c>
      <c r="V21" s="321"/>
      <c r="W21" s="322">
        <f t="shared" si="2"/>
        <v>0</v>
      </c>
      <c r="X21" s="323"/>
      <c r="Y21" s="324" t="str">
        <f t="shared" si="3"/>
        <v/>
      </c>
      <c r="Z21" s="325"/>
      <c r="AA21" s="322" t="str">
        <f t="shared" si="4"/>
        <v/>
      </c>
      <c r="AB21" s="323"/>
      <c r="AC21" s="324" t="str">
        <f t="shared" si="5"/>
        <v/>
      </c>
      <c r="AD21" s="325"/>
      <c r="AE21" s="322" t="str">
        <f t="shared" si="6"/>
        <v/>
      </c>
      <c r="AF21" s="323"/>
      <c r="AG21" s="324" t="str">
        <f t="shared" si="7"/>
        <v/>
      </c>
      <c r="AH21" s="325"/>
      <c r="AI21" s="322" t="str">
        <f t="shared" si="8"/>
        <v/>
      </c>
      <c r="AJ21" s="323"/>
      <c r="AK21" s="324" t="str">
        <f t="shared" si="9"/>
        <v/>
      </c>
      <c r="AL21" s="325"/>
      <c r="AM21" s="324" t="str">
        <f t="shared" si="10"/>
        <v/>
      </c>
      <c r="AN21" s="346">
        <f t="shared" si="11"/>
        <v>45343.29</v>
      </c>
      <c r="AO21" s="348">
        <f t="shared" si="12"/>
        <v>209032.56690000001</v>
      </c>
      <c r="AP21" s="349" t="str">
        <f t="shared" si="13"/>
        <v>CONSORCIO CHAQUICOCHA S.R.L.</v>
      </c>
      <c r="AQ21" s="350">
        <f t="shared" si="14"/>
        <v>45343.29</v>
      </c>
      <c r="AR21" s="351">
        <f t="shared" si="15"/>
        <v>209032.56690000001</v>
      </c>
      <c r="AT21" s="352"/>
    </row>
    <row r="22" spans="1:46" s="305" customFormat="1" x14ac:dyDescent="0.3">
      <c r="A22" s="287"/>
      <c r="B22" s="288" t="s">
        <v>243</v>
      </c>
      <c r="C22" s="289" t="s">
        <v>116</v>
      </c>
      <c r="D22" s="290"/>
      <c r="E22" s="353"/>
      <c r="F22" s="292"/>
      <c r="G22" s="293"/>
      <c r="H22" s="293"/>
      <c r="I22" s="294" t="str">
        <f t="shared" si="0"/>
        <v/>
      </c>
      <c r="J22" s="295"/>
      <c r="K22" s="296"/>
      <c r="L22" s="296"/>
      <c r="M22" s="296"/>
      <c r="N22" s="296"/>
      <c r="O22" s="296"/>
      <c r="P22" s="296"/>
      <c r="Q22" s="296"/>
      <c r="R22" s="296"/>
      <c r="S22" s="297"/>
      <c r="T22" s="298"/>
      <c r="U22" s="299"/>
      <c r="V22" s="308"/>
      <c r="W22" s="301" t="str">
        <f t="shared" si="2"/>
        <v/>
      </c>
      <c r="X22" s="298"/>
      <c r="Y22" s="299" t="str">
        <f t="shared" si="3"/>
        <v/>
      </c>
      <c r="Z22" s="300"/>
      <c r="AA22" s="301" t="str">
        <f t="shared" si="4"/>
        <v/>
      </c>
      <c r="AB22" s="298"/>
      <c r="AC22" s="299" t="str">
        <f t="shared" si="5"/>
        <v/>
      </c>
      <c r="AD22" s="300"/>
      <c r="AE22" s="301" t="str">
        <f t="shared" si="6"/>
        <v/>
      </c>
      <c r="AF22" s="298"/>
      <c r="AG22" s="299" t="str">
        <f t="shared" si="7"/>
        <v/>
      </c>
      <c r="AH22" s="300"/>
      <c r="AI22" s="301" t="str">
        <f t="shared" si="8"/>
        <v/>
      </c>
      <c r="AJ22" s="298"/>
      <c r="AK22" s="299" t="str">
        <f t="shared" si="9"/>
        <v/>
      </c>
      <c r="AL22" s="300"/>
      <c r="AM22" s="299" t="str">
        <f t="shared" si="10"/>
        <v/>
      </c>
      <c r="AN22" s="298" t="str">
        <f t="shared" si="11"/>
        <v/>
      </c>
      <c r="AO22" s="302" t="str">
        <f t="shared" si="12"/>
        <v/>
      </c>
      <c r="AP22" s="303" t="str">
        <f t="shared" si="13"/>
        <v/>
      </c>
      <c r="AQ22" s="304"/>
      <c r="AR22" s="303"/>
      <c r="AT22" s="354"/>
    </row>
    <row r="23" spans="1:46" s="305" customFormat="1" x14ac:dyDescent="0.3">
      <c r="A23" s="287"/>
      <c r="B23" s="309" t="s">
        <v>244</v>
      </c>
      <c r="C23" s="310" t="s">
        <v>117</v>
      </c>
      <c r="D23" s="311" t="s">
        <v>458</v>
      </c>
      <c r="E23" s="312">
        <v>5.6</v>
      </c>
      <c r="F23" s="355"/>
      <c r="G23" s="356"/>
      <c r="H23" s="356"/>
      <c r="I23" s="315" t="str">
        <f t="shared" si="0"/>
        <v/>
      </c>
      <c r="J23" s="357"/>
      <c r="K23" s="316">
        <v>5.6</v>
      </c>
      <c r="L23" s="317"/>
      <c r="M23" s="317"/>
      <c r="N23" s="317"/>
      <c r="O23" s="317"/>
      <c r="P23" s="317"/>
      <c r="Q23" s="317"/>
      <c r="R23" s="317"/>
      <c r="S23" s="318"/>
      <c r="T23" s="319">
        <v>394.9</v>
      </c>
      <c r="U23" s="320">
        <v>2211.4399999999996</v>
      </c>
      <c r="V23" s="321"/>
      <c r="W23" s="322">
        <f t="shared" si="2"/>
        <v>0</v>
      </c>
      <c r="X23" s="323"/>
      <c r="Y23" s="324" t="str">
        <f t="shared" si="3"/>
        <v/>
      </c>
      <c r="Z23" s="325"/>
      <c r="AA23" s="322" t="str">
        <f t="shared" si="4"/>
        <v/>
      </c>
      <c r="AB23" s="323"/>
      <c r="AC23" s="324" t="str">
        <f t="shared" si="5"/>
        <v/>
      </c>
      <c r="AD23" s="325"/>
      <c r="AE23" s="322" t="str">
        <f t="shared" si="6"/>
        <v/>
      </c>
      <c r="AF23" s="323"/>
      <c r="AG23" s="324" t="str">
        <f t="shared" si="7"/>
        <v/>
      </c>
      <c r="AH23" s="325"/>
      <c r="AI23" s="322" t="str">
        <f t="shared" si="8"/>
        <v/>
      </c>
      <c r="AJ23" s="323"/>
      <c r="AK23" s="324" t="str">
        <f t="shared" si="9"/>
        <v/>
      </c>
      <c r="AL23" s="325"/>
      <c r="AM23" s="324" t="str">
        <f t="shared" si="10"/>
        <v/>
      </c>
      <c r="AN23" s="319">
        <f t="shared" si="11"/>
        <v>394.9</v>
      </c>
      <c r="AO23" s="326">
        <f t="shared" si="12"/>
        <v>2211.4399999999996</v>
      </c>
      <c r="AP23" s="327" t="str">
        <f t="shared" si="13"/>
        <v>CONSORCIO CHAQUICOCHA S.R.L.</v>
      </c>
      <c r="AQ23" s="328">
        <f t="shared" si="14"/>
        <v>394.9</v>
      </c>
      <c r="AR23" s="329">
        <f t="shared" si="15"/>
        <v>2211.4399999999996</v>
      </c>
      <c r="AT23" s="330"/>
    </row>
    <row r="24" spans="1:46" s="305" customFormat="1" x14ac:dyDescent="0.3">
      <c r="A24" s="287"/>
      <c r="B24" s="331" t="s">
        <v>245</v>
      </c>
      <c r="C24" s="332" t="s">
        <v>118</v>
      </c>
      <c r="D24" s="333" t="s">
        <v>459</v>
      </c>
      <c r="E24" s="334">
        <v>5</v>
      </c>
      <c r="F24" s="355"/>
      <c r="G24" s="356"/>
      <c r="H24" s="356"/>
      <c r="I24" s="315" t="str">
        <f t="shared" si="0"/>
        <v/>
      </c>
      <c r="J24" s="357"/>
      <c r="K24" s="316">
        <v>5</v>
      </c>
      <c r="L24" s="317"/>
      <c r="M24" s="317"/>
      <c r="N24" s="317"/>
      <c r="O24" s="317"/>
      <c r="P24" s="317"/>
      <c r="Q24" s="317"/>
      <c r="R24" s="317"/>
      <c r="S24" s="318"/>
      <c r="T24" s="335">
        <v>773.62</v>
      </c>
      <c r="U24" s="336">
        <v>3868.1</v>
      </c>
      <c r="V24" s="321"/>
      <c r="W24" s="322">
        <f t="shared" si="2"/>
        <v>0</v>
      </c>
      <c r="X24" s="323"/>
      <c r="Y24" s="324" t="str">
        <f t="shared" si="3"/>
        <v/>
      </c>
      <c r="Z24" s="325"/>
      <c r="AA24" s="322" t="str">
        <f t="shared" si="4"/>
        <v/>
      </c>
      <c r="AB24" s="323"/>
      <c r="AC24" s="324" t="str">
        <f t="shared" si="5"/>
        <v/>
      </c>
      <c r="AD24" s="325"/>
      <c r="AE24" s="322" t="str">
        <f t="shared" si="6"/>
        <v/>
      </c>
      <c r="AF24" s="323"/>
      <c r="AG24" s="324" t="str">
        <f t="shared" si="7"/>
        <v/>
      </c>
      <c r="AH24" s="325"/>
      <c r="AI24" s="322" t="str">
        <f t="shared" si="8"/>
        <v/>
      </c>
      <c r="AJ24" s="323"/>
      <c r="AK24" s="324" t="str">
        <f t="shared" si="9"/>
        <v/>
      </c>
      <c r="AL24" s="325"/>
      <c r="AM24" s="324" t="str">
        <f t="shared" si="10"/>
        <v/>
      </c>
      <c r="AN24" s="335">
        <f t="shared" si="11"/>
        <v>773.62</v>
      </c>
      <c r="AO24" s="337">
        <f t="shared" si="12"/>
        <v>3868.1</v>
      </c>
      <c r="AP24" s="338" t="str">
        <f t="shared" si="13"/>
        <v>CONSORCIO CHAQUICOCHA S.R.L.</v>
      </c>
      <c r="AQ24" s="339">
        <f t="shared" si="14"/>
        <v>773.62</v>
      </c>
      <c r="AR24" s="340">
        <f t="shared" si="15"/>
        <v>3868.1</v>
      </c>
      <c r="AT24" s="341"/>
    </row>
    <row r="25" spans="1:46" s="305" customFormat="1" x14ac:dyDescent="0.3">
      <c r="A25" s="287"/>
      <c r="B25" s="331" t="s">
        <v>246</v>
      </c>
      <c r="C25" s="332" t="s">
        <v>119</v>
      </c>
      <c r="D25" s="333" t="s">
        <v>459</v>
      </c>
      <c r="E25" s="334">
        <v>5</v>
      </c>
      <c r="F25" s="355"/>
      <c r="G25" s="356"/>
      <c r="H25" s="356"/>
      <c r="I25" s="315" t="str">
        <f t="shared" si="0"/>
        <v/>
      </c>
      <c r="J25" s="357"/>
      <c r="K25" s="316">
        <v>5</v>
      </c>
      <c r="L25" s="317"/>
      <c r="M25" s="317"/>
      <c r="N25" s="317"/>
      <c r="O25" s="317"/>
      <c r="P25" s="317"/>
      <c r="Q25" s="317"/>
      <c r="R25" s="317"/>
      <c r="S25" s="318"/>
      <c r="T25" s="335">
        <v>983.62</v>
      </c>
      <c r="U25" s="336">
        <v>4918.1000000000004</v>
      </c>
      <c r="V25" s="321"/>
      <c r="W25" s="322">
        <f t="shared" si="2"/>
        <v>0</v>
      </c>
      <c r="X25" s="323"/>
      <c r="Y25" s="324" t="str">
        <f t="shared" si="3"/>
        <v/>
      </c>
      <c r="Z25" s="325"/>
      <c r="AA25" s="322" t="str">
        <f t="shared" si="4"/>
        <v/>
      </c>
      <c r="AB25" s="323"/>
      <c r="AC25" s="324" t="str">
        <f t="shared" si="5"/>
        <v/>
      </c>
      <c r="AD25" s="325"/>
      <c r="AE25" s="322" t="str">
        <f t="shared" si="6"/>
        <v/>
      </c>
      <c r="AF25" s="323"/>
      <c r="AG25" s="324" t="str">
        <f t="shared" si="7"/>
        <v/>
      </c>
      <c r="AH25" s="325"/>
      <c r="AI25" s="322" t="str">
        <f t="shared" si="8"/>
        <v/>
      </c>
      <c r="AJ25" s="323"/>
      <c r="AK25" s="324" t="str">
        <f t="shared" si="9"/>
        <v/>
      </c>
      <c r="AL25" s="325"/>
      <c r="AM25" s="324" t="str">
        <f t="shared" si="10"/>
        <v/>
      </c>
      <c r="AN25" s="335">
        <f t="shared" si="11"/>
        <v>983.62</v>
      </c>
      <c r="AO25" s="337">
        <f t="shared" si="12"/>
        <v>4918.1000000000004</v>
      </c>
      <c r="AP25" s="338" t="str">
        <f t="shared" si="13"/>
        <v>CONSORCIO CHAQUICOCHA S.R.L.</v>
      </c>
      <c r="AQ25" s="339">
        <f t="shared" si="14"/>
        <v>983.62</v>
      </c>
      <c r="AR25" s="340">
        <f t="shared" si="15"/>
        <v>4918.1000000000004</v>
      </c>
      <c r="AT25" s="341"/>
    </row>
    <row r="26" spans="1:46" s="305" customFormat="1" x14ac:dyDescent="0.3">
      <c r="A26" s="287"/>
      <c r="B26" s="331" t="s">
        <v>247</v>
      </c>
      <c r="C26" s="332" t="s">
        <v>120</v>
      </c>
      <c r="D26" s="333" t="s">
        <v>453</v>
      </c>
      <c r="E26" s="334">
        <v>7</v>
      </c>
      <c r="F26" s="355"/>
      <c r="G26" s="356"/>
      <c r="H26" s="356"/>
      <c r="I26" s="315" t="str">
        <f t="shared" si="0"/>
        <v/>
      </c>
      <c r="J26" s="357"/>
      <c r="K26" s="316">
        <v>7</v>
      </c>
      <c r="L26" s="317"/>
      <c r="M26" s="317"/>
      <c r="N26" s="317"/>
      <c r="O26" s="317"/>
      <c r="P26" s="317"/>
      <c r="Q26" s="317"/>
      <c r="R26" s="317"/>
      <c r="S26" s="318"/>
      <c r="T26" s="335">
        <v>619.91999999999996</v>
      </c>
      <c r="U26" s="336">
        <v>4339.4399999999996</v>
      </c>
      <c r="V26" s="358"/>
      <c r="W26" s="322">
        <f t="shared" si="2"/>
        <v>0</v>
      </c>
      <c r="X26" s="323"/>
      <c r="Y26" s="324" t="str">
        <f t="shared" si="3"/>
        <v/>
      </c>
      <c r="Z26" s="325"/>
      <c r="AA26" s="322" t="str">
        <f t="shared" si="4"/>
        <v/>
      </c>
      <c r="AB26" s="323"/>
      <c r="AC26" s="324" t="str">
        <f t="shared" si="5"/>
        <v/>
      </c>
      <c r="AD26" s="325"/>
      <c r="AE26" s="322" t="str">
        <f t="shared" si="6"/>
        <v/>
      </c>
      <c r="AF26" s="323"/>
      <c r="AG26" s="324" t="str">
        <f t="shared" si="7"/>
        <v/>
      </c>
      <c r="AH26" s="325"/>
      <c r="AI26" s="322" t="str">
        <f t="shared" si="8"/>
        <v/>
      </c>
      <c r="AJ26" s="323"/>
      <c r="AK26" s="324" t="str">
        <f t="shared" si="9"/>
        <v/>
      </c>
      <c r="AL26" s="325"/>
      <c r="AM26" s="324" t="str">
        <f t="shared" si="10"/>
        <v/>
      </c>
      <c r="AN26" s="335">
        <f t="shared" si="11"/>
        <v>619.91999999999996</v>
      </c>
      <c r="AO26" s="337">
        <f t="shared" si="12"/>
        <v>4339.4399999999996</v>
      </c>
      <c r="AP26" s="338" t="str">
        <f t="shared" si="13"/>
        <v>CONSORCIO CHAQUICOCHA S.R.L.</v>
      </c>
      <c r="AQ26" s="339">
        <f t="shared" si="14"/>
        <v>619.91999999999996</v>
      </c>
      <c r="AR26" s="340">
        <f t="shared" si="15"/>
        <v>4339.4399999999996</v>
      </c>
      <c r="AT26" s="341"/>
    </row>
    <row r="27" spans="1:46" s="305" customFormat="1" x14ac:dyDescent="0.3">
      <c r="A27" s="287"/>
      <c r="B27" s="342" t="s">
        <v>248</v>
      </c>
      <c r="C27" s="343" t="s">
        <v>121</v>
      </c>
      <c r="D27" s="344" t="s">
        <v>453</v>
      </c>
      <c r="E27" s="345">
        <v>5</v>
      </c>
      <c r="F27" s="355"/>
      <c r="G27" s="356"/>
      <c r="H27" s="356"/>
      <c r="I27" s="315" t="str">
        <f t="shared" si="0"/>
        <v/>
      </c>
      <c r="J27" s="357"/>
      <c r="K27" s="316">
        <v>5</v>
      </c>
      <c r="L27" s="317"/>
      <c r="M27" s="317"/>
      <c r="N27" s="317"/>
      <c r="O27" s="317"/>
      <c r="P27" s="317"/>
      <c r="Q27" s="317"/>
      <c r="R27" s="317"/>
      <c r="S27" s="318"/>
      <c r="T27" s="346">
        <v>669.92</v>
      </c>
      <c r="U27" s="347">
        <v>3349.6</v>
      </c>
      <c r="V27" s="358"/>
      <c r="W27" s="322">
        <f t="shared" si="2"/>
        <v>0</v>
      </c>
      <c r="X27" s="323"/>
      <c r="Y27" s="324" t="str">
        <f t="shared" si="3"/>
        <v/>
      </c>
      <c r="Z27" s="325"/>
      <c r="AA27" s="322" t="str">
        <f t="shared" si="4"/>
        <v/>
      </c>
      <c r="AB27" s="323"/>
      <c r="AC27" s="324" t="str">
        <f t="shared" si="5"/>
        <v/>
      </c>
      <c r="AD27" s="325"/>
      <c r="AE27" s="322" t="str">
        <f t="shared" si="6"/>
        <v/>
      </c>
      <c r="AF27" s="323"/>
      <c r="AG27" s="324" t="str">
        <f t="shared" si="7"/>
        <v/>
      </c>
      <c r="AH27" s="325"/>
      <c r="AI27" s="322" t="str">
        <f t="shared" si="8"/>
        <v/>
      </c>
      <c r="AJ27" s="323"/>
      <c r="AK27" s="324" t="str">
        <f t="shared" si="9"/>
        <v/>
      </c>
      <c r="AL27" s="325"/>
      <c r="AM27" s="324" t="str">
        <f t="shared" si="10"/>
        <v/>
      </c>
      <c r="AN27" s="346">
        <f t="shared" si="11"/>
        <v>669.92</v>
      </c>
      <c r="AO27" s="348">
        <f t="shared" si="12"/>
        <v>3349.6</v>
      </c>
      <c r="AP27" s="349" t="str">
        <f t="shared" si="13"/>
        <v>CONSORCIO CHAQUICOCHA S.R.L.</v>
      </c>
      <c r="AQ27" s="350">
        <f t="shared" si="14"/>
        <v>669.92</v>
      </c>
      <c r="AR27" s="351">
        <f t="shared" si="15"/>
        <v>3349.6</v>
      </c>
      <c r="AT27" s="352"/>
    </row>
    <row r="28" spans="1:46" s="305" customFormat="1" x14ac:dyDescent="0.3">
      <c r="A28" s="287"/>
      <c r="B28" s="288" t="s">
        <v>249</v>
      </c>
      <c r="C28" s="289" t="s">
        <v>122</v>
      </c>
      <c r="D28" s="290"/>
      <c r="E28" s="353"/>
      <c r="F28" s="292"/>
      <c r="G28" s="293"/>
      <c r="H28" s="293"/>
      <c r="I28" s="294" t="str">
        <f t="shared" si="0"/>
        <v/>
      </c>
      <c r="J28" s="295"/>
      <c r="K28" s="296"/>
      <c r="L28" s="296"/>
      <c r="M28" s="296"/>
      <c r="N28" s="296"/>
      <c r="O28" s="296"/>
      <c r="P28" s="296"/>
      <c r="Q28" s="296"/>
      <c r="R28" s="296"/>
      <c r="S28" s="297"/>
      <c r="T28" s="298"/>
      <c r="U28" s="299"/>
      <c r="V28" s="359"/>
      <c r="W28" s="301" t="str">
        <f t="shared" si="2"/>
        <v/>
      </c>
      <c r="X28" s="298"/>
      <c r="Y28" s="299" t="str">
        <f t="shared" si="3"/>
        <v/>
      </c>
      <c r="Z28" s="300"/>
      <c r="AA28" s="301" t="str">
        <f t="shared" si="4"/>
        <v/>
      </c>
      <c r="AB28" s="298"/>
      <c r="AC28" s="299" t="str">
        <f t="shared" si="5"/>
        <v/>
      </c>
      <c r="AD28" s="300"/>
      <c r="AE28" s="301" t="str">
        <f t="shared" si="6"/>
        <v/>
      </c>
      <c r="AF28" s="298"/>
      <c r="AG28" s="299" t="str">
        <f t="shared" si="7"/>
        <v/>
      </c>
      <c r="AH28" s="300"/>
      <c r="AI28" s="301" t="str">
        <f t="shared" si="8"/>
        <v/>
      </c>
      <c r="AJ28" s="298"/>
      <c r="AK28" s="299" t="str">
        <f t="shared" si="9"/>
        <v/>
      </c>
      <c r="AL28" s="300"/>
      <c r="AM28" s="299" t="str">
        <f t="shared" si="10"/>
        <v/>
      </c>
      <c r="AN28" s="298" t="str">
        <f t="shared" si="11"/>
        <v/>
      </c>
      <c r="AO28" s="302" t="str">
        <f t="shared" si="12"/>
        <v/>
      </c>
      <c r="AP28" s="303" t="str">
        <f t="shared" si="13"/>
        <v/>
      </c>
      <c r="AQ28" s="304"/>
      <c r="AR28" s="303"/>
      <c r="AT28" s="354"/>
    </row>
    <row r="29" spans="1:46" s="305" customFormat="1" x14ac:dyDescent="0.3">
      <c r="A29" s="287"/>
      <c r="B29" s="309" t="s">
        <v>250</v>
      </c>
      <c r="C29" s="310" t="s">
        <v>123</v>
      </c>
      <c r="D29" s="311" t="s">
        <v>458</v>
      </c>
      <c r="E29" s="312">
        <v>3.0164</v>
      </c>
      <c r="F29" s="355"/>
      <c r="G29" s="356"/>
      <c r="H29" s="356"/>
      <c r="I29" s="315" t="str">
        <f t="shared" ref="I29:I30" si="16">IF(H29="","",+H29*G29)</f>
        <v/>
      </c>
      <c r="J29" s="357"/>
      <c r="K29" s="316">
        <v>3.0164</v>
      </c>
      <c r="L29" s="317"/>
      <c r="M29" s="317"/>
      <c r="N29" s="317"/>
      <c r="O29" s="317"/>
      <c r="P29" s="317"/>
      <c r="Q29" s="317"/>
      <c r="R29" s="317"/>
      <c r="S29" s="318"/>
      <c r="T29" s="319">
        <v>455.18</v>
      </c>
      <c r="U29" s="320">
        <v>1374.6436000000001</v>
      </c>
      <c r="V29" s="358"/>
      <c r="W29" s="322">
        <f t="shared" ref="W29:W30" si="17">IF(K29="",IF(V29="","",E29*V29),K29*V29)</f>
        <v>0</v>
      </c>
      <c r="X29" s="323"/>
      <c r="Y29" s="324" t="str">
        <f t="shared" ref="Y29:Y30" si="18">IF(L29="",IF(X29="","",E29*X29),L29*X29)</f>
        <v/>
      </c>
      <c r="Z29" s="325"/>
      <c r="AA29" s="322" t="str">
        <f t="shared" ref="AA29:AA30" si="19">IF(M29="",IF(Z29="","",E29*Z29),M29*Z29)</f>
        <v/>
      </c>
      <c r="AB29" s="323"/>
      <c r="AC29" s="324" t="str">
        <f t="shared" ref="AC29:AC30" si="20">IF(N29="",IF(AB29="","",E29*AB29),N29*AB29)</f>
        <v/>
      </c>
      <c r="AD29" s="325"/>
      <c r="AE29" s="322" t="str">
        <f t="shared" ref="AE29:AE30" si="21">IF(O29="",IF(AD29="","",E29*AD29),O29*AD29)</f>
        <v/>
      </c>
      <c r="AF29" s="323"/>
      <c r="AG29" s="324" t="str">
        <f t="shared" ref="AG29:AG30" si="22">IF(P29="",IF(AF29="","",E29*AF29),P29*AF29)</f>
        <v/>
      </c>
      <c r="AH29" s="325"/>
      <c r="AI29" s="322" t="str">
        <f t="shared" ref="AI29:AI30" si="23">IF(Q29="",IF(AH29="","",E29*AH29),Q29*AH29)</f>
        <v/>
      </c>
      <c r="AJ29" s="323"/>
      <c r="AK29" s="324" t="str">
        <f t="shared" ref="AK29:AK30" si="24">IF(R29="",IF(AJ29="","",E29*AJ29),R29*AJ29)</f>
        <v/>
      </c>
      <c r="AL29" s="325"/>
      <c r="AM29" s="324" t="str">
        <f t="shared" ref="AM29:AM30" si="25">IF(S29="",IF(AL29="","",E29*AL29),S29*AL29)</f>
        <v/>
      </c>
      <c r="AN29" s="319">
        <f t="shared" ref="AN29:AN30" si="26">IF(AND(T29="",V29="",Z29="",AB29="",X29="",AD29="",AF29="",AH29="",AJ29="",AL29=""),"",MIN(T29,V29,Z29,AB29,X29,AD29,AF29,AH29,AJ29,AL29))</f>
        <v>455.18</v>
      </c>
      <c r="AO29" s="326">
        <f t="shared" ref="AO29:AO30" si="27">IF(AN29="","",IF(AP29=$T$3,IF(J29="",+AN29*E29,AN29*J29),IF(AP29=$V$3,IF(K29="",AN29*E29,AN29*K29),IF(AP29=$X$3,IF(L29="",AN29*E29,AN29*L29),IF(AP29=$Z$3,IF(M29="",AN29*E29,AN29*M29),IF(AP29=$AB$3,IF(N29="",AN29*E29,AN29*N29),IF(AP29=$AD$3,IF(O29="",AN29*E29,AN29*O29),IF(AP29=$AF$3,IF(P29="",AN29*E29,AN29*P29),IF(AP29=$AH$3,IF(Q29="",AN29*E29,AN29*Q29),IF(AP29=$AJ$3,IF(R29="",AN29*E29,AN29*R29),IF(AP29=$AL$3,IF(S29="",AN29*E29,AN29*S29),"")))))))))))</f>
        <v>1373.004952</v>
      </c>
      <c r="AP29" s="327" t="str">
        <f t="shared" ref="AP29:AP30" si="28">IF(AN29="","",IF(AN29=T29,$T$3,IF(AN29=V29,$V$3,IF(AN29=X29,$X$3,IF(AN29=Z29,$Z$3,IF(AN29=AB29,$AB$3,IF(AN29=AD29,$AD$3,IF(AN29=AF29,$AF$3,IF(AN29=AH29,$AH$3,IF(AN29=AJ29,$AJ$3,IF(AN29=AL29,$AL$3,"")))))))))))</f>
        <v>CONSORCIO CHAQUICOCHA S.R.L.</v>
      </c>
      <c r="AQ29" s="328">
        <f t="shared" ref="AQ29:AQ30" si="29">IF($AQ$3="","",IF($AQ$3=$T$3,T29,IF($AQ$3=$V$3,V29,IF($AQ$3=$X$3,X29,IF($AQ$3=$Z$3,Z29,IF($AQ$3=$AB$3,AB29,IF($AQ$3=$AD$3,AD29,IF($AQ$3=$AF$3,AF29,IF($AQ$3=$AH$3,AH29,IF($AQ$3=$AJ$3,AJ29,IF($AQ$3=$AL$3,AL29,"")))))))))))</f>
        <v>455.18</v>
      </c>
      <c r="AR29" s="329">
        <f t="shared" ref="AR29:AR30" si="30">IF(AQ29="","",IF($AQ$3=$T$3,IF(J29="",AQ29*E29,AQ29*J29),IF($AQ$3=$V$3,IF(K29="",AQ29*E29,AQ29*K29),IF($AQ$3=$X$3,IF(L29="",AQ29*E29,AQ29*L29),IF($AQ$3=$Z$3,IF(M29="",AQ29*E29,AQ29*M29),IF($AQ$3=$AB$3,IF(N29="",AQ29*E29,AQ29*N29),IF($AQ$3=$AD$3,IF(O29="",AQ29*E29,AQ29*O29),IF($AQ$3=$AF$3,IF(P29="",AQ29*E29,AQ29*P29),IF($AQ$3=$AH$3,IF(Q29="",AQ29*E29,AQ29*Q29),IF($AQ$3=$AJ$3,IF(R29="",AQ29*E29,AQ29*R29),IF($AQ$3=$AL$3,IF(S29="",AQ29*E29,AQ29*S29),"")))))))))))</f>
        <v>1373.004952</v>
      </c>
      <c r="AT29" s="330"/>
    </row>
    <row r="30" spans="1:46" s="305" customFormat="1" x14ac:dyDescent="0.3">
      <c r="A30" s="287"/>
      <c r="B30" s="342" t="s">
        <v>251</v>
      </c>
      <c r="C30" s="343" t="s">
        <v>124</v>
      </c>
      <c r="D30" s="344" t="s">
        <v>456</v>
      </c>
      <c r="E30" s="345">
        <v>21.176000000000002</v>
      </c>
      <c r="F30" s="355"/>
      <c r="G30" s="356"/>
      <c r="H30" s="356"/>
      <c r="I30" s="315" t="str">
        <f t="shared" si="16"/>
        <v/>
      </c>
      <c r="J30" s="357"/>
      <c r="K30" s="316">
        <v>21.176000000000002</v>
      </c>
      <c r="L30" s="317"/>
      <c r="M30" s="317"/>
      <c r="N30" s="317"/>
      <c r="O30" s="317"/>
      <c r="P30" s="317"/>
      <c r="Q30" s="317"/>
      <c r="R30" s="317"/>
      <c r="S30" s="318"/>
      <c r="T30" s="346">
        <v>67.84</v>
      </c>
      <c r="U30" s="347">
        <v>1436.8512000000001</v>
      </c>
      <c r="V30" s="325"/>
      <c r="W30" s="322">
        <f t="shared" si="17"/>
        <v>0</v>
      </c>
      <c r="X30" s="323"/>
      <c r="Y30" s="324" t="str">
        <f t="shared" si="18"/>
        <v/>
      </c>
      <c r="Z30" s="325"/>
      <c r="AA30" s="322" t="str">
        <f t="shared" si="19"/>
        <v/>
      </c>
      <c r="AB30" s="323"/>
      <c r="AC30" s="324" t="str">
        <f t="shared" si="20"/>
        <v/>
      </c>
      <c r="AD30" s="325"/>
      <c r="AE30" s="322" t="str">
        <f t="shared" si="21"/>
        <v/>
      </c>
      <c r="AF30" s="323"/>
      <c r="AG30" s="324" t="str">
        <f t="shared" si="22"/>
        <v/>
      </c>
      <c r="AH30" s="325"/>
      <c r="AI30" s="322" t="str">
        <f t="shared" si="23"/>
        <v/>
      </c>
      <c r="AJ30" s="323"/>
      <c r="AK30" s="324" t="str">
        <f t="shared" si="24"/>
        <v/>
      </c>
      <c r="AL30" s="325"/>
      <c r="AM30" s="324" t="str">
        <f t="shared" si="25"/>
        <v/>
      </c>
      <c r="AN30" s="346">
        <f t="shared" si="26"/>
        <v>67.84</v>
      </c>
      <c r="AO30" s="348">
        <f t="shared" si="27"/>
        <v>1436.5798400000001</v>
      </c>
      <c r="AP30" s="349" t="str">
        <f t="shared" si="28"/>
        <v>CONSORCIO CHAQUICOCHA S.R.L.</v>
      </c>
      <c r="AQ30" s="350">
        <f t="shared" si="29"/>
        <v>67.84</v>
      </c>
      <c r="AR30" s="351">
        <f t="shared" si="30"/>
        <v>1436.5798400000001</v>
      </c>
      <c r="AT30" s="352" t="s">
        <v>543</v>
      </c>
    </row>
    <row r="31" spans="1:46" s="305" customFormat="1" x14ac:dyDescent="0.3">
      <c r="A31" s="287"/>
      <c r="B31" s="288">
        <v>1.4</v>
      </c>
      <c r="C31" s="289" t="s">
        <v>125</v>
      </c>
      <c r="D31" s="290"/>
      <c r="E31" s="353"/>
      <c r="F31" s="292"/>
      <c r="G31" s="293"/>
      <c r="H31" s="293"/>
      <c r="I31" s="294" t="str">
        <f t="shared" ref="I31:I69" si="31">IF(H31="","",+H31*G31)</f>
        <v/>
      </c>
      <c r="J31" s="295"/>
      <c r="K31" s="296"/>
      <c r="L31" s="296"/>
      <c r="M31" s="296"/>
      <c r="N31" s="296"/>
      <c r="O31" s="296"/>
      <c r="P31" s="296"/>
      <c r="Q31" s="296"/>
      <c r="R31" s="296"/>
      <c r="S31" s="297"/>
      <c r="T31" s="298"/>
      <c r="U31" s="299"/>
      <c r="V31" s="300"/>
      <c r="W31" s="301" t="str">
        <f t="shared" ref="W31:W69" si="32">IF(K31="",IF(V31="","",E31*V31),K31*V31)</f>
        <v/>
      </c>
      <c r="X31" s="298"/>
      <c r="Y31" s="299" t="str">
        <f t="shared" ref="Y31:Y69" si="33">IF(L31="",IF(X31="","",E31*X31),L31*X31)</f>
        <v/>
      </c>
      <c r="Z31" s="300"/>
      <c r="AA31" s="301" t="str">
        <f t="shared" ref="AA31:AA69" si="34">IF(M31="",IF(Z31="","",E31*Z31),M31*Z31)</f>
        <v/>
      </c>
      <c r="AB31" s="298"/>
      <c r="AC31" s="299" t="str">
        <f t="shared" ref="AC31:AC69" si="35">IF(N31="",IF(AB31="","",E31*AB31),N31*AB31)</f>
        <v/>
      </c>
      <c r="AD31" s="300"/>
      <c r="AE31" s="301" t="str">
        <f t="shared" ref="AE31:AE69" si="36">IF(O31="",IF(AD31="","",E31*AD31),O31*AD31)</f>
        <v/>
      </c>
      <c r="AF31" s="298"/>
      <c r="AG31" s="299" t="str">
        <f t="shared" ref="AG31:AG69" si="37">IF(P31="",IF(AF31="","",E31*AF31),P31*AF31)</f>
        <v/>
      </c>
      <c r="AH31" s="300"/>
      <c r="AI31" s="301" t="str">
        <f t="shared" ref="AI31:AI69" si="38">IF(Q31="",IF(AH31="","",E31*AH31),Q31*AH31)</f>
        <v/>
      </c>
      <c r="AJ31" s="298"/>
      <c r="AK31" s="299" t="str">
        <f t="shared" ref="AK31:AK69" si="39">IF(R31="",IF(AJ31="","",E31*AJ31),R31*AJ31)</f>
        <v/>
      </c>
      <c r="AL31" s="300"/>
      <c r="AM31" s="299" t="str">
        <f t="shared" ref="AM31:AM69" si="40">IF(S31="",IF(AL31="","",E31*AL31),S31*AL31)</f>
        <v/>
      </c>
      <c r="AN31" s="298" t="str">
        <f t="shared" ref="AN31:AN69" si="41">IF(AND(T31="",V31="",Z31="",AB31="",X31="",AD31="",AF31="",AH31="",AJ31="",AL31=""),"",MIN(T31,V31,Z31,AB31,X31,AD31,AF31,AH31,AJ31,AL31))</f>
        <v/>
      </c>
      <c r="AO31" s="302" t="str">
        <f t="shared" ref="AO31:AO69" si="42">IF(AN31="","",IF(AP31=$T$3,IF(J31="",+AN31*E31,AN31*J31),IF(AP31=$V$3,IF(K31="",AN31*E31,AN31*K31),IF(AP31=$X$3,IF(L31="",AN31*E31,AN31*L31),IF(AP31=$Z$3,IF(M31="",AN31*E31,AN31*M31),IF(AP31=$AB$3,IF(N31="",AN31*E31,AN31*N31),IF(AP31=$AD$3,IF(O31="",AN31*E31,AN31*O31),IF(AP31=$AF$3,IF(P31="",AN31*E31,AN31*P31),IF(AP31=$AH$3,IF(Q31="",AN31*E31,AN31*Q31),IF(AP31=$AJ$3,IF(R31="",AN31*E31,AN31*R31),IF(AP31=$AL$3,IF(S31="",AN31*E31,AN31*S31),"")))))))))))</f>
        <v/>
      </c>
      <c r="AP31" s="303" t="str">
        <f t="shared" ref="AP31:AP69" si="43">IF(AN31="","",IF(AN31=T31,$T$3,IF(AN31=V31,$V$3,IF(AN31=X31,$X$3,IF(AN31=Z31,$Z$3,IF(AN31=AB31,$AB$3,IF(AN31=AD31,$AD$3,IF(AN31=AF31,$AF$3,IF(AN31=AH31,$AH$3,IF(AN31=AJ31,$AJ$3,IF(AN31=AL31,$AL$3,"")))))))))))</f>
        <v/>
      </c>
      <c r="AQ31" s="304"/>
      <c r="AR31" s="303"/>
      <c r="AT31" s="354"/>
    </row>
    <row r="32" spans="1:46" s="305" customFormat="1" x14ac:dyDescent="0.3">
      <c r="A32" s="287"/>
      <c r="B32" s="309" t="s">
        <v>252</v>
      </c>
      <c r="C32" s="310" t="s">
        <v>126</v>
      </c>
      <c r="D32" s="311" t="s">
        <v>456</v>
      </c>
      <c r="E32" s="312">
        <v>304613</v>
      </c>
      <c r="F32" s="355"/>
      <c r="G32" s="356"/>
      <c r="H32" s="356"/>
      <c r="I32" s="315" t="str">
        <f t="shared" si="31"/>
        <v/>
      </c>
      <c r="J32" s="357"/>
      <c r="K32" s="316">
        <v>304613</v>
      </c>
      <c r="L32" s="317"/>
      <c r="M32" s="317"/>
      <c r="N32" s="317"/>
      <c r="O32" s="317"/>
      <c r="P32" s="317"/>
      <c r="Q32" s="317"/>
      <c r="R32" s="317"/>
      <c r="S32" s="318"/>
      <c r="T32" s="319">
        <v>1.2</v>
      </c>
      <c r="U32" s="320">
        <v>365535.6</v>
      </c>
      <c r="V32" s="325"/>
      <c r="W32" s="322">
        <f t="shared" si="32"/>
        <v>0</v>
      </c>
      <c r="X32" s="323"/>
      <c r="Y32" s="324" t="str">
        <f t="shared" si="33"/>
        <v/>
      </c>
      <c r="Z32" s="325"/>
      <c r="AA32" s="322" t="str">
        <f t="shared" si="34"/>
        <v/>
      </c>
      <c r="AB32" s="323"/>
      <c r="AC32" s="324" t="str">
        <f t="shared" si="35"/>
        <v/>
      </c>
      <c r="AD32" s="325"/>
      <c r="AE32" s="322" t="str">
        <f t="shared" si="36"/>
        <v/>
      </c>
      <c r="AF32" s="323"/>
      <c r="AG32" s="324" t="str">
        <f t="shared" si="37"/>
        <v/>
      </c>
      <c r="AH32" s="325"/>
      <c r="AI32" s="322" t="str">
        <f t="shared" si="38"/>
        <v/>
      </c>
      <c r="AJ32" s="323"/>
      <c r="AK32" s="324" t="str">
        <f t="shared" si="39"/>
        <v/>
      </c>
      <c r="AL32" s="325"/>
      <c r="AM32" s="324" t="str">
        <f t="shared" si="40"/>
        <v/>
      </c>
      <c r="AN32" s="319">
        <f t="shared" si="41"/>
        <v>1.2</v>
      </c>
      <c r="AO32" s="326">
        <f t="shared" si="42"/>
        <v>365535.6</v>
      </c>
      <c r="AP32" s="327" t="str">
        <f t="shared" si="43"/>
        <v>CONSORCIO CHAQUICOCHA S.R.L.</v>
      </c>
      <c r="AQ32" s="328">
        <f t="shared" ref="AQ32:AQ69" si="44">IF($AQ$3="","",IF($AQ$3=$T$3,T32,IF($AQ$3=$V$3,V32,IF($AQ$3=$X$3,X32,IF($AQ$3=$Z$3,Z32,IF($AQ$3=$AB$3,AB32,IF($AQ$3=$AD$3,AD32,IF($AQ$3=$AF$3,AF32,IF($AQ$3=$AH$3,AH32,IF($AQ$3=$AJ$3,AJ32,IF($AQ$3=$AL$3,AL32,"")))))))))))</f>
        <v>1.2</v>
      </c>
      <c r="AR32" s="329">
        <f t="shared" ref="AR32:AR69" si="45">IF(AQ32="","",IF($AQ$3=$T$3,IF(J32="",AQ32*E32,AQ32*J32),IF($AQ$3=$V$3,IF(K32="",AQ32*E32,AQ32*K32),IF($AQ$3=$X$3,IF(L32="",AQ32*E32,AQ32*L32),IF($AQ$3=$Z$3,IF(M32="",AQ32*E32,AQ32*M32),IF($AQ$3=$AB$3,IF(N32="",AQ32*E32,AQ32*N32),IF($AQ$3=$AD$3,IF(O32="",AQ32*E32,AQ32*O32),IF($AQ$3=$AF$3,IF(P32="",AQ32*E32,AQ32*P32),IF($AQ$3=$AH$3,IF(Q32="",AQ32*E32,AQ32*Q32),IF($AQ$3=$AJ$3,IF(R32="",AQ32*E32,AQ32*R32),IF($AQ$3=$AL$3,IF(S32="",AQ32*E32,AQ32*S32),"")))))))))))</f>
        <v>365535.6</v>
      </c>
      <c r="AT32" s="330" t="s">
        <v>544</v>
      </c>
    </row>
    <row r="33" spans="1:46" s="305" customFormat="1" x14ac:dyDescent="0.3">
      <c r="A33" s="287"/>
      <c r="B33" s="331" t="s">
        <v>253</v>
      </c>
      <c r="C33" s="332" t="s">
        <v>127</v>
      </c>
      <c r="D33" s="333" t="s">
        <v>458</v>
      </c>
      <c r="E33" s="334">
        <v>116188.11144999997</v>
      </c>
      <c r="F33" s="355"/>
      <c r="G33" s="356"/>
      <c r="H33" s="356"/>
      <c r="I33" s="315" t="str">
        <f t="shared" si="31"/>
        <v/>
      </c>
      <c r="J33" s="357"/>
      <c r="K33" s="316">
        <v>116188.11144999997</v>
      </c>
      <c r="L33" s="317"/>
      <c r="M33" s="317"/>
      <c r="N33" s="317"/>
      <c r="O33" s="317"/>
      <c r="P33" s="317"/>
      <c r="Q33" s="317"/>
      <c r="R33" s="317"/>
      <c r="S33" s="318"/>
      <c r="T33" s="335">
        <v>6.25</v>
      </c>
      <c r="U33" s="336">
        <v>726175.6875</v>
      </c>
      <c r="V33" s="325"/>
      <c r="W33" s="322">
        <f t="shared" si="32"/>
        <v>0</v>
      </c>
      <c r="X33" s="323"/>
      <c r="Y33" s="324" t="str">
        <f t="shared" si="33"/>
        <v/>
      </c>
      <c r="Z33" s="325"/>
      <c r="AA33" s="322" t="str">
        <f t="shared" si="34"/>
        <v/>
      </c>
      <c r="AB33" s="323"/>
      <c r="AC33" s="324" t="str">
        <f t="shared" si="35"/>
        <v/>
      </c>
      <c r="AD33" s="325"/>
      <c r="AE33" s="322" t="str">
        <f t="shared" si="36"/>
        <v/>
      </c>
      <c r="AF33" s="323"/>
      <c r="AG33" s="324" t="str">
        <f t="shared" si="37"/>
        <v/>
      </c>
      <c r="AH33" s="325"/>
      <c r="AI33" s="322" t="str">
        <f t="shared" si="38"/>
        <v/>
      </c>
      <c r="AJ33" s="323"/>
      <c r="AK33" s="324" t="str">
        <f t="shared" si="39"/>
        <v/>
      </c>
      <c r="AL33" s="325"/>
      <c r="AM33" s="324" t="str">
        <f t="shared" si="40"/>
        <v/>
      </c>
      <c r="AN33" s="335">
        <f t="shared" si="41"/>
        <v>6.25</v>
      </c>
      <c r="AO33" s="337">
        <f t="shared" si="42"/>
        <v>726175.69656249974</v>
      </c>
      <c r="AP33" s="338" t="str">
        <f t="shared" si="43"/>
        <v>CONSORCIO CHAQUICOCHA S.R.L.</v>
      </c>
      <c r="AQ33" s="339">
        <f t="shared" si="44"/>
        <v>6.25</v>
      </c>
      <c r="AR33" s="340">
        <f t="shared" si="45"/>
        <v>726175.69656249974</v>
      </c>
      <c r="AT33" s="341"/>
    </row>
    <row r="34" spans="1:46" s="305" customFormat="1" x14ac:dyDescent="0.3">
      <c r="A34" s="287"/>
      <c r="B34" s="331" t="s">
        <v>254</v>
      </c>
      <c r="C34" s="332" t="s">
        <v>128</v>
      </c>
      <c r="D34" s="333" t="s">
        <v>458</v>
      </c>
      <c r="E34" s="334">
        <v>57167</v>
      </c>
      <c r="F34" s="355"/>
      <c r="G34" s="356"/>
      <c r="H34" s="356"/>
      <c r="I34" s="315" t="str">
        <f t="shared" si="31"/>
        <v/>
      </c>
      <c r="J34" s="357"/>
      <c r="K34" s="316">
        <v>57167</v>
      </c>
      <c r="L34" s="317"/>
      <c r="M34" s="317"/>
      <c r="N34" s="317"/>
      <c r="O34" s="317"/>
      <c r="P34" s="317"/>
      <c r="Q34" s="317"/>
      <c r="R34" s="317"/>
      <c r="S34" s="318"/>
      <c r="T34" s="335">
        <v>4.37</v>
      </c>
      <c r="U34" s="336">
        <v>249819.79</v>
      </c>
      <c r="V34" s="325"/>
      <c r="W34" s="322">
        <f t="shared" si="32"/>
        <v>0</v>
      </c>
      <c r="X34" s="323"/>
      <c r="Y34" s="324" t="str">
        <f t="shared" si="33"/>
        <v/>
      </c>
      <c r="Z34" s="325"/>
      <c r="AA34" s="322" t="str">
        <f t="shared" si="34"/>
        <v/>
      </c>
      <c r="AB34" s="323"/>
      <c r="AC34" s="324" t="str">
        <f t="shared" si="35"/>
        <v/>
      </c>
      <c r="AD34" s="325"/>
      <c r="AE34" s="322" t="str">
        <f t="shared" si="36"/>
        <v/>
      </c>
      <c r="AF34" s="323"/>
      <c r="AG34" s="324" t="str">
        <f t="shared" si="37"/>
        <v/>
      </c>
      <c r="AH34" s="325"/>
      <c r="AI34" s="322" t="str">
        <f t="shared" si="38"/>
        <v/>
      </c>
      <c r="AJ34" s="323"/>
      <c r="AK34" s="324" t="str">
        <f t="shared" si="39"/>
        <v/>
      </c>
      <c r="AL34" s="325"/>
      <c r="AM34" s="324" t="str">
        <f t="shared" si="40"/>
        <v/>
      </c>
      <c r="AN34" s="335">
        <f t="shared" si="41"/>
        <v>4.37</v>
      </c>
      <c r="AO34" s="337">
        <f t="shared" si="42"/>
        <v>249819.79</v>
      </c>
      <c r="AP34" s="338" t="str">
        <f t="shared" si="43"/>
        <v>CONSORCIO CHAQUICOCHA S.R.L.</v>
      </c>
      <c r="AQ34" s="339">
        <f t="shared" si="44"/>
        <v>4.37</v>
      </c>
      <c r="AR34" s="340">
        <f t="shared" si="45"/>
        <v>249819.79</v>
      </c>
      <c r="AT34" s="341"/>
    </row>
    <row r="35" spans="1:46" s="305" customFormat="1" x14ac:dyDescent="0.3">
      <c r="A35" s="287"/>
      <c r="B35" s="342" t="s">
        <v>255</v>
      </c>
      <c r="C35" s="343" t="s">
        <v>129</v>
      </c>
      <c r="D35" s="344" t="s">
        <v>458</v>
      </c>
      <c r="E35" s="345">
        <v>57377</v>
      </c>
      <c r="F35" s="355"/>
      <c r="G35" s="356"/>
      <c r="H35" s="356"/>
      <c r="I35" s="315" t="str">
        <f t="shared" si="31"/>
        <v/>
      </c>
      <c r="J35" s="357"/>
      <c r="K35" s="316">
        <v>57377</v>
      </c>
      <c r="L35" s="317"/>
      <c r="M35" s="317"/>
      <c r="N35" s="317"/>
      <c r="O35" s="317"/>
      <c r="P35" s="317"/>
      <c r="Q35" s="317"/>
      <c r="R35" s="317"/>
      <c r="S35" s="318"/>
      <c r="T35" s="346">
        <v>3.94</v>
      </c>
      <c r="U35" s="347">
        <v>226065.38</v>
      </c>
      <c r="V35" s="325"/>
      <c r="W35" s="322">
        <f t="shared" si="32"/>
        <v>0</v>
      </c>
      <c r="X35" s="323"/>
      <c r="Y35" s="324" t="str">
        <f t="shared" si="33"/>
        <v/>
      </c>
      <c r="Z35" s="325"/>
      <c r="AA35" s="322" t="str">
        <f t="shared" si="34"/>
        <v/>
      </c>
      <c r="AB35" s="323"/>
      <c r="AC35" s="324" t="str">
        <f t="shared" si="35"/>
        <v/>
      </c>
      <c r="AD35" s="325"/>
      <c r="AE35" s="322" t="str">
        <f t="shared" si="36"/>
        <v/>
      </c>
      <c r="AF35" s="323"/>
      <c r="AG35" s="324" t="str">
        <f t="shared" si="37"/>
        <v/>
      </c>
      <c r="AH35" s="325"/>
      <c r="AI35" s="322" t="str">
        <f t="shared" si="38"/>
        <v/>
      </c>
      <c r="AJ35" s="323"/>
      <c r="AK35" s="324" t="str">
        <f t="shared" si="39"/>
        <v/>
      </c>
      <c r="AL35" s="325"/>
      <c r="AM35" s="324" t="str">
        <f t="shared" si="40"/>
        <v/>
      </c>
      <c r="AN35" s="346">
        <f t="shared" si="41"/>
        <v>3.94</v>
      </c>
      <c r="AO35" s="348">
        <f t="shared" si="42"/>
        <v>226065.38</v>
      </c>
      <c r="AP35" s="349" t="str">
        <f t="shared" si="43"/>
        <v>CONSORCIO CHAQUICOCHA S.R.L.</v>
      </c>
      <c r="AQ35" s="350">
        <f t="shared" si="44"/>
        <v>3.94</v>
      </c>
      <c r="AR35" s="351">
        <f t="shared" si="45"/>
        <v>226065.38</v>
      </c>
      <c r="AT35" s="352"/>
    </row>
    <row r="36" spans="1:46" s="305" customFormat="1" x14ac:dyDescent="0.3">
      <c r="A36" s="287"/>
      <c r="B36" s="288">
        <v>1.5</v>
      </c>
      <c r="C36" s="289" t="s">
        <v>130</v>
      </c>
      <c r="D36" s="290"/>
      <c r="E36" s="353"/>
      <c r="F36" s="292"/>
      <c r="G36" s="293"/>
      <c r="H36" s="293"/>
      <c r="I36" s="294" t="str">
        <f t="shared" si="31"/>
        <v/>
      </c>
      <c r="J36" s="295"/>
      <c r="K36" s="296"/>
      <c r="L36" s="296"/>
      <c r="M36" s="296"/>
      <c r="N36" s="296"/>
      <c r="O36" s="296"/>
      <c r="P36" s="296"/>
      <c r="Q36" s="296"/>
      <c r="R36" s="296"/>
      <c r="S36" s="297"/>
      <c r="T36" s="298"/>
      <c r="U36" s="299"/>
      <c r="V36" s="300"/>
      <c r="W36" s="301" t="str">
        <f t="shared" si="32"/>
        <v/>
      </c>
      <c r="X36" s="298"/>
      <c r="Y36" s="299" t="str">
        <f t="shared" si="33"/>
        <v/>
      </c>
      <c r="Z36" s="300"/>
      <c r="AA36" s="301" t="str">
        <f t="shared" si="34"/>
        <v/>
      </c>
      <c r="AB36" s="298"/>
      <c r="AC36" s="299" t="str">
        <f t="shared" si="35"/>
        <v/>
      </c>
      <c r="AD36" s="300"/>
      <c r="AE36" s="301" t="str">
        <f t="shared" si="36"/>
        <v/>
      </c>
      <c r="AF36" s="298"/>
      <c r="AG36" s="299" t="str">
        <f t="shared" si="37"/>
        <v/>
      </c>
      <c r="AH36" s="300"/>
      <c r="AI36" s="301" t="str">
        <f t="shared" si="38"/>
        <v/>
      </c>
      <c r="AJ36" s="298"/>
      <c r="AK36" s="299" t="str">
        <f t="shared" si="39"/>
        <v/>
      </c>
      <c r="AL36" s="300"/>
      <c r="AM36" s="299" t="str">
        <f t="shared" si="40"/>
        <v/>
      </c>
      <c r="AN36" s="298" t="str">
        <f t="shared" si="41"/>
        <v/>
      </c>
      <c r="AO36" s="302" t="str">
        <f t="shared" si="42"/>
        <v/>
      </c>
      <c r="AP36" s="303" t="str">
        <f t="shared" si="43"/>
        <v/>
      </c>
      <c r="AQ36" s="304"/>
      <c r="AR36" s="303"/>
      <c r="AT36" s="354"/>
    </row>
    <row r="37" spans="1:46" s="305" customFormat="1" x14ac:dyDescent="0.3">
      <c r="A37" s="287"/>
      <c r="B37" s="288" t="s">
        <v>256</v>
      </c>
      <c r="C37" s="289" t="s">
        <v>131</v>
      </c>
      <c r="D37" s="290"/>
      <c r="E37" s="353"/>
      <c r="F37" s="292"/>
      <c r="G37" s="293"/>
      <c r="H37" s="293"/>
      <c r="I37" s="294" t="str">
        <f t="shared" si="31"/>
        <v/>
      </c>
      <c r="J37" s="295"/>
      <c r="K37" s="296"/>
      <c r="L37" s="296"/>
      <c r="M37" s="296"/>
      <c r="N37" s="296"/>
      <c r="O37" s="296"/>
      <c r="P37" s="296"/>
      <c r="Q37" s="296"/>
      <c r="R37" s="296"/>
      <c r="S37" s="297"/>
      <c r="T37" s="298"/>
      <c r="U37" s="299"/>
      <c r="V37" s="300"/>
      <c r="W37" s="301" t="str">
        <f t="shared" si="32"/>
        <v/>
      </c>
      <c r="X37" s="298"/>
      <c r="Y37" s="299" t="str">
        <f t="shared" si="33"/>
        <v/>
      </c>
      <c r="Z37" s="300"/>
      <c r="AA37" s="301" t="str">
        <f t="shared" si="34"/>
        <v/>
      </c>
      <c r="AB37" s="298"/>
      <c r="AC37" s="299" t="str">
        <f t="shared" si="35"/>
        <v/>
      </c>
      <c r="AD37" s="300"/>
      <c r="AE37" s="301" t="str">
        <f t="shared" si="36"/>
        <v/>
      </c>
      <c r="AF37" s="298"/>
      <c r="AG37" s="299" t="str">
        <f t="shared" si="37"/>
        <v/>
      </c>
      <c r="AH37" s="300"/>
      <c r="AI37" s="301" t="str">
        <f t="shared" si="38"/>
        <v/>
      </c>
      <c r="AJ37" s="298"/>
      <c r="AK37" s="299" t="str">
        <f t="shared" si="39"/>
        <v/>
      </c>
      <c r="AL37" s="300"/>
      <c r="AM37" s="299" t="str">
        <f t="shared" si="40"/>
        <v/>
      </c>
      <c r="AN37" s="298" t="str">
        <f t="shared" si="41"/>
        <v/>
      </c>
      <c r="AO37" s="302" t="str">
        <f t="shared" si="42"/>
        <v/>
      </c>
      <c r="AP37" s="303" t="str">
        <f t="shared" si="43"/>
        <v/>
      </c>
      <c r="AQ37" s="304"/>
      <c r="AR37" s="303"/>
      <c r="AT37" s="354"/>
    </row>
    <row r="38" spans="1:46" s="305" customFormat="1" x14ac:dyDescent="0.3">
      <c r="A38" s="287"/>
      <c r="B38" s="309" t="s">
        <v>257</v>
      </c>
      <c r="C38" s="310" t="s">
        <v>132</v>
      </c>
      <c r="D38" s="311" t="s">
        <v>458</v>
      </c>
      <c r="E38" s="312">
        <v>6167.1740000000009</v>
      </c>
      <c r="F38" s="355"/>
      <c r="G38" s="356"/>
      <c r="H38" s="356"/>
      <c r="I38" s="315" t="str">
        <f t="shared" si="31"/>
        <v/>
      </c>
      <c r="J38" s="357"/>
      <c r="K38" s="316">
        <v>6167.1740000000009</v>
      </c>
      <c r="L38" s="317"/>
      <c r="M38" s="317"/>
      <c r="N38" s="317"/>
      <c r="O38" s="317"/>
      <c r="P38" s="317"/>
      <c r="Q38" s="317"/>
      <c r="R38" s="317"/>
      <c r="S38" s="318"/>
      <c r="T38" s="319">
        <v>6.54</v>
      </c>
      <c r="U38" s="320">
        <v>40333.291799999999</v>
      </c>
      <c r="V38" s="325"/>
      <c r="W38" s="322">
        <f t="shared" si="32"/>
        <v>0</v>
      </c>
      <c r="X38" s="323"/>
      <c r="Y38" s="324" t="str">
        <f t="shared" si="33"/>
        <v/>
      </c>
      <c r="Z38" s="325"/>
      <c r="AA38" s="322" t="str">
        <f t="shared" si="34"/>
        <v/>
      </c>
      <c r="AB38" s="323"/>
      <c r="AC38" s="324" t="str">
        <f t="shared" si="35"/>
        <v/>
      </c>
      <c r="AD38" s="325"/>
      <c r="AE38" s="322" t="str">
        <f t="shared" si="36"/>
        <v/>
      </c>
      <c r="AF38" s="323"/>
      <c r="AG38" s="324" t="str">
        <f t="shared" si="37"/>
        <v/>
      </c>
      <c r="AH38" s="325"/>
      <c r="AI38" s="322" t="str">
        <f t="shared" si="38"/>
        <v/>
      </c>
      <c r="AJ38" s="323"/>
      <c r="AK38" s="324" t="str">
        <f t="shared" si="39"/>
        <v/>
      </c>
      <c r="AL38" s="325"/>
      <c r="AM38" s="324" t="str">
        <f t="shared" si="40"/>
        <v/>
      </c>
      <c r="AN38" s="319">
        <f t="shared" si="41"/>
        <v>6.54</v>
      </c>
      <c r="AO38" s="326">
        <f t="shared" si="42"/>
        <v>40333.317960000008</v>
      </c>
      <c r="AP38" s="327" t="str">
        <f t="shared" si="43"/>
        <v>CONSORCIO CHAQUICOCHA S.R.L.</v>
      </c>
      <c r="AQ38" s="328">
        <f t="shared" si="44"/>
        <v>6.54</v>
      </c>
      <c r="AR38" s="329">
        <f t="shared" si="45"/>
        <v>40333.317960000008</v>
      </c>
      <c r="AT38" s="330"/>
    </row>
    <row r="39" spans="1:46" s="305" customFormat="1" x14ac:dyDescent="0.3">
      <c r="A39" s="287"/>
      <c r="B39" s="331" t="s">
        <v>258</v>
      </c>
      <c r="C39" s="332" t="s">
        <v>133</v>
      </c>
      <c r="D39" s="333" t="s">
        <v>458</v>
      </c>
      <c r="E39" s="334">
        <v>2325.0150000000003</v>
      </c>
      <c r="F39" s="355"/>
      <c r="G39" s="356"/>
      <c r="H39" s="356"/>
      <c r="I39" s="315" t="str">
        <f t="shared" si="31"/>
        <v/>
      </c>
      <c r="J39" s="357"/>
      <c r="K39" s="316">
        <v>2325.0150000000003</v>
      </c>
      <c r="L39" s="317"/>
      <c r="M39" s="317"/>
      <c r="N39" s="317"/>
      <c r="O39" s="317"/>
      <c r="P39" s="317"/>
      <c r="Q39" s="317"/>
      <c r="R39" s="317"/>
      <c r="S39" s="318"/>
      <c r="T39" s="335">
        <v>6.72</v>
      </c>
      <c r="U39" s="336">
        <v>15624.134399999999</v>
      </c>
      <c r="V39" s="325"/>
      <c r="W39" s="322">
        <f t="shared" si="32"/>
        <v>0</v>
      </c>
      <c r="X39" s="323"/>
      <c r="Y39" s="324" t="str">
        <f t="shared" si="33"/>
        <v/>
      </c>
      <c r="Z39" s="325"/>
      <c r="AA39" s="322" t="str">
        <f t="shared" si="34"/>
        <v/>
      </c>
      <c r="AB39" s="323"/>
      <c r="AC39" s="324" t="str">
        <f t="shared" si="35"/>
        <v/>
      </c>
      <c r="AD39" s="325"/>
      <c r="AE39" s="322" t="str">
        <f t="shared" si="36"/>
        <v/>
      </c>
      <c r="AF39" s="323"/>
      <c r="AG39" s="324" t="str">
        <f t="shared" si="37"/>
        <v/>
      </c>
      <c r="AH39" s="325"/>
      <c r="AI39" s="322" t="str">
        <f t="shared" si="38"/>
        <v/>
      </c>
      <c r="AJ39" s="323"/>
      <c r="AK39" s="324" t="str">
        <f t="shared" si="39"/>
        <v/>
      </c>
      <c r="AL39" s="325"/>
      <c r="AM39" s="324" t="str">
        <f t="shared" si="40"/>
        <v/>
      </c>
      <c r="AN39" s="335">
        <f t="shared" si="41"/>
        <v>6.72</v>
      </c>
      <c r="AO39" s="337">
        <f t="shared" si="42"/>
        <v>15624.100800000002</v>
      </c>
      <c r="AP39" s="338" t="str">
        <f t="shared" si="43"/>
        <v>CONSORCIO CHAQUICOCHA S.R.L.</v>
      </c>
      <c r="AQ39" s="339">
        <f t="shared" si="44"/>
        <v>6.72</v>
      </c>
      <c r="AR39" s="340">
        <f t="shared" si="45"/>
        <v>15624.100800000002</v>
      </c>
      <c r="AT39" s="341"/>
    </row>
    <row r="40" spans="1:46" s="305" customFormat="1" x14ac:dyDescent="0.3">
      <c r="A40" s="287"/>
      <c r="B40" s="331" t="s">
        <v>259</v>
      </c>
      <c r="C40" s="332" t="s">
        <v>134</v>
      </c>
      <c r="D40" s="333" t="s">
        <v>456</v>
      </c>
      <c r="E40" s="334">
        <v>11192.096767287247</v>
      </c>
      <c r="F40" s="355"/>
      <c r="G40" s="356"/>
      <c r="H40" s="356"/>
      <c r="I40" s="315" t="str">
        <f t="shared" si="31"/>
        <v/>
      </c>
      <c r="J40" s="357"/>
      <c r="K40" s="316">
        <v>11192.096767287247</v>
      </c>
      <c r="L40" s="317"/>
      <c r="M40" s="317"/>
      <c r="N40" s="317"/>
      <c r="O40" s="317"/>
      <c r="P40" s="317"/>
      <c r="Q40" s="317"/>
      <c r="R40" s="317"/>
      <c r="S40" s="318"/>
      <c r="T40" s="335">
        <v>2.66</v>
      </c>
      <c r="U40" s="336">
        <v>29770.986000000001</v>
      </c>
      <c r="V40" s="325"/>
      <c r="W40" s="322">
        <f t="shared" si="32"/>
        <v>0</v>
      </c>
      <c r="X40" s="323"/>
      <c r="Y40" s="324" t="str">
        <f t="shared" si="33"/>
        <v/>
      </c>
      <c r="Z40" s="325"/>
      <c r="AA40" s="322" t="str">
        <f t="shared" si="34"/>
        <v/>
      </c>
      <c r="AB40" s="323"/>
      <c r="AC40" s="324" t="str">
        <f t="shared" si="35"/>
        <v/>
      </c>
      <c r="AD40" s="325"/>
      <c r="AE40" s="322" t="str">
        <f t="shared" si="36"/>
        <v/>
      </c>
      <c r="AF40" s="323"/>
      <c r="AG40" s="324" t="str">
        <f t="shared" si="37"/>
        <v/>
      </c>
      <c r="AH40" s="325"/>
      <c r="AI40" s="322" t="str">
        <f t="shared" si="38"/>
        <v/>
      </c>
      <c r="AJ40" s="323"/>
      <c r="AK40" s="324" t="str">
        <f t="shared" si="39"/>
        <v/>
      </c>
      <c r="AL40" s="325"/>
      <c r="AM40" s="324" t="str">
        <f t="shared" si="40"/>
        <v/>
      </c>
      <c r="AN40" s="335">
        <f t="shared" si="41"/>
        <v>2.66</v>
      </c>
      <c r="AO40" s="337">
        <f t="shared" si="42"/>
        <v>29770.977400984077</v>
      </c>
      <c r="AP40" s="338" t="str">
        <f t="shared" si="43"/>
        <v>CONSORCIO CHAQUICOCHA S.R.L.</v>
      </c>
      <c r="AQ40" s="339">
        <f t="shared" si="44"/>
        <v>2.66</v>
      </c>
      <c r="AR40" s="340">
        <f t="shared" si="45"/>
        <v>29770.977400984077</v>
      </c>
      <c r="AT40" s="341" t="s">
        <v>545</v>
      </c>
    </row>
    <row r="41" spans="1:46" s="305" customFormat="1" x14ac:dyDescent="0.3">
      <c r="A41" s="287"/>
      <c r="B41" s="331" t="s">
        <v>260</v>
      </c>
      <c r="C41" s="332" t="s">
        <v>135</v>
      </c>
      <c r="D41" s="333" t="s">
        <v>458</v>
      </c>
      <c r="E41" s="334">
        <v>1639.2</v>
      </c>
      <c r="F41" s="355"/>
      <c r="G41" s="356"/>
      <c r="H41" s="356"/>
      <c r="I41" s="315" t="str">
        <f t="shared" si="31"/>
        <v/>
      </c>
      <c r="J41" s="357"/>
      <c r="K41" s="316">
        <v>1639.2</v>
      </c>
      <c r="L41" s="317"/>
      <c r="M41" s="317"/>
      <c r="N41" s="317"/>
      <c r="O41" s="317"/>
      <c r="P41" s="317"/>
      <c r="Q41" s="317"/>
      <c r="R41" s="317"/>
      <c r="S41" s="318"/>
      <c r="T41" s="335">
        <v>36.36</v>
      </c>
      <c r="U41" s="336">
        <v>59601.311999999998</v>
      </c>
      <c r="V41" s="325"/>
      <c r="W41" s="322">
        <f t="shared" si="32"/>
        <v>0</v>
      </c>
      <c r="X41" s="323"/>
      <c r="Y41" s="324" t="str">
        <f t="shared" si="33"/>
        <v/>
      </c>
      <c r="Z41" s="325"/>
      <c r="AA41" s="322" t="str">
        <f t="shared" si="34"/>
        <v/>
      </c>
      <c r="AB41" s="323"/>
      <c r="AC41" s="324" t="str">
        <f t="shared" si="35"/>
        <v/>
      </c>
      <c r="AD41" s="325"/>
      <c r="AE41" s="322" t="str">
        <f t="shared" si="36"/>
        <v/>
      </c>
      <c r="AF41" s="323"/>
      <c r="AG41" s="324" t="str">
        <f t="shared" si="37"/>
        <v/>
      </c>
      <c r="AH41" s="325"/>
      <c r="AI41" s="322" t="str">
        <f t="shared" si="38"/>
        <v/>
      </c>
      <c r="AJ41" s="323"/>
      <c r="AK41" s="324" t="str">
        <f t="shared" si="39"/>
        <v/>
      </c>
      <c r="AL41" s="325"/>
      <c r="AM41" s="324" t="str">
        <f t="shared" si="40"/>
        <v/>
      </c>
      <c r="AN41" s="335">
        <f t="shared" si="41"/>
        <v>36.36</v>
      </c>
      <c r="AO41" s="337">
        <f t="shared" si="42"/>
        <v>59601.311999999998</v>
      </c>
      <c r="AP41" s="338" t="str">
        <f t="shared" si="43"/>
        <v>CONSORCIO CHAQUICOCHA S.R.L.</v>
      </c>
      <c r="AQ41" s="339">
        <f t="shared" si="44"/>
        <v>36.36</v>
      </c>
      <c r="AR41" s="340">
        <f t="shared" si="45"/>
        <v>59601.311999999998</v>
      </c>
      <c r="AT41" s="341"/>
    </row>
    <row r="42" spans="1:46" s="305" customFormat="1" x14ac:dyDescent="0.3">
      <c r="A42" s="287"/>
      <c r="B42" s="331" t="s">
        <v>261</v>
      </c>
      <c r="C42" s="332" t="s">
        <v>136</v>
      </c>
      <c r="D42" s="333" t="s">
        <v>458</v>
      </c>
      <c r="E42" s="334">
        <v>999.64280000000053</v>
      </c>
      <c r="F42" s="355"/>
      <c r="G42" s="356"/>
      <c r="H42" s="356"/>
      <c r="I42" s="315" t="str">
        <f t="shared" si="31"/>
        <v/>
      </c>
      <c r="J42" s="357"/>
      <c r="K42" s="316">
        <v>999.64280000000053</v>
      </c>
      <c r="L42" s="317"/>
      <c r="M42" s="317"/>
      <c r="N42" s="317"/>
      <c r="O42" s="317"/>
      <c r="P42" s="317"/>
      <c r="Q42" s="317"/>
      <c r="R42" s="317"/>
      <c r="S42" s="318"/>
      <c r="T42" s="335">
        <v>38.950000000000003</v>
      </c>
      <c r="U42" s="336">
        <v>38935.978000000003</v>
      </c>
      <c r="V42" s="325"/>
      <c r="W42" s="322">
        <f t="shared" si="32"/>
        <v>0</v>
      </c>
      <c r="X42" s="323"/>
      <c r="Y42" s="324" t="str">
        <f t="shared" si="33"/>
        <v/>
      </c>
      <c r="Z42" s="325"/>
      <c r="AA42" s="322" t="str">
        <f t="shared" si="34"/>
        <v/>
      </c>
      <c r="AB42" s="323"/>
      <c r="AC42" s="324" t="str">
        <f t="shared" si="35"/>
        <v/>
      </c>
      <c r="AD42" s="325"/>
      <c r="AE42" s="322" t="str">
        <f t="shared" si="36"/>
        <v/>
      </c>
      <c r="AF42" s="323"/>
      <c r="AG42" s="324" t="str">
        <f t="shared" si="37"/>
        <v/>
      </c>
      <c r="AH42" s="325"/>
      <c r="AI42" s="322" t="str">
        <f t="shared" si="38"/>
        <v/>
      </c>
      <c r="AJ42" s="323"/>
      <c r="AK42" s="324" t="str">
        <f t="shared" si="39"/>
        <v/>
      </c>
      <c r="AL42" s="325"/>
      <c r="AM42" s="324" t="str">
        <f t="shared" si="40"/>
        <v/>
      </c>
      <c r="AN42" s="335">
        <f t="shared" si="41"/>
        <v>38.950000000000003</v>
      </c>
      <c r="AO42" s="337">
        <f t="shared" si="42"/>
        <v>38936.087060000027</v>
      </c>
      <c r="AP42" s="338" t="str">
        <f t="shared" si="43"/>
        <v>CONSORCIO CHAQUICOCHA S.R.L.</v>
      </c>
      <c r="AQ42" s="339">
        <f t="shared" si="44"/>
        <v>38.950000000000003</v>
      </c>
      <c r="AR42" s="340">
        <f t="shared" si="45"/>
        <v>38936.087060000027</v>
      </c>
      <c r="AT42" s="341"/>
    </row>
    <row r="43" spans="1:46" s="305" customFormat="1" x14ac:dyDescent="0.3">
      <c r="A43" s="287"/>
      <c r="B43" s="331" t="s">
        <v>262</v>
      </c>
      <c r="C43" s="332" t="s">
        <v>137</v>
      </c>
      <c r="D43" s="333" t="s">
        <v>456</v>
      </c>
      <c r="E43" s="334">
        <v>5381.8120399999952</v>
      </c>
      <c r="F43" s="355"/>
      <c r="G43" s="356"/>
      <c r="H43" s="356"/>
      <c r="I43" s="315" t="str">
        <f t="shared" si="31"/>
        <v/>
      </c>
      <c r="J43" s="357"/>
      <c r="K43" s="316">
        <v>5381.8120399999952</v>
      </c>
      <c r="L43" s="317"/>
      <c r="M43" s="317"/>
      <c r="N43" s="317"/>
      <c r="O43" s="317"/>
      <c r="P43" s="317"/>
      <c r="Q43" s="317"/>
      <c r="R43" s="317"/>
      <c r="S43" s="318"/>
      <c r="T43" s="335">
        <v>12.47</v>
      </c>
      <c r="U43" s="336">
        <v>67111.170700000002</v>
      </c>
      <c r="V43" s="325"/>
      <c r="W43" s="322">
        <f t="shared" si="32"/>
        <v>0</v>
      </c>
      <c r="X43" s="323"/>
      <c r="Y43" s="324" t="str">
        <f t="shared" si="33"/>
        <v/>
      </c>
      <c r="Z43" s="325"/>
      <c r="AA43" s="322" t="str">
        <f t="shared" si="34"/>
        <v/>
      </c>
      <c r="AB43" s="323"/>
      <c r="AC43" s="324" t="str">
        <f t="shared" si="35"/>
        <v/>
      </c>
      <c r="AD43" s="325"/>
      <c r="AE43" s="322" t="str">
        <f t="shared" si="36"/>
        <v/>
      </c>
      <c r="AF43" s="323"/>
      <c r="AG43" s="324" t="str">
        <f t="shared" si="37"/>
        <v/>
      </c>
      <c r="AH43" s="325"/>
      <c r="AI43" s="322" t="str">
        <f t="shared" si="38"/>
        <v/>
      </c>
      <c r="AJ43" s="323"/>
      <c r="AK43" s="324" t="str">
        <f t="shared" si="39"/>
        <v/>
      </c>
      <c r="AL43" s="325"/>
      <c r="AM43" s="324" t="str">
        <f t="shared" si="40"/>
        <v/>
      </c>
      <c r="AN43" s="335">
        <f t="shared" si="41"/>
        <v>12.47</v>
      </c>
      <c r="AO43" s="337">
        <f t="shared" si="42"/>
        <v>67111.196138799947</v>
      </c>
      <c r="AP43" s="338" t="str">
        <f t="shared" si="43"/>
        <v>CONSORCIO CHAQUICOCHA S.R.L.</v>
      </c>
      <c r="AQ43" s="339">
        <f t="shared" si="44"/>
        <v>12.47</v>
      </c>
      <c r="AR43" s="340">
        <f t="shared" si="45"/>
        <v>67111.196138799947</v>
      </c>
      <c r="AT43" s="341"/>
    </row>
    <row r="44" spans="1:46" s="305" customFormat="1" x14ac:dyDescent="0.3">
      <c r="A44" s="287"/>
      <c r="B44" s="331" t="s">
        <v>263</v>
      </c>
      <c r="C44" s="332" t="s">
        <v>138</v>
      </c>
      <c r="D44" s="333" t="s">
        <v>458</v>
      </c>
      <c r="E44" s="334">
        <v>2325.0150000000003</v>
      </c>
      <c r="F44" s="355"/>
      <c r="G44" s="356"/>
      <c r="H44" s="356"/>
      <c r="I44" s="315" t="str">
        <f t="shared" si="31"/>
        <v/>
      </c>
      <c r="J44" s="357"/>
      <c r="K44" s="316">
        <v>2325.0150000000003</v>
      </c>
      <c r="L44" s="317"/>
      <c r="M44" s="317"/>
      <c r="N44" s="317"/>
      <c r="O44" s="317"/>
      <c r="P44" s="317"/>
      <c r="Q44" s="317"/>
      <c r="R44" s="317"/>
      <c r="S44" s="318"/>
      <c r="T44" s="335">
        <v>93.52</v>
      </c>
      <c r="U44" s="336">
        <v>217435.87039999999</v>
      </c>
      <c r="V44" s="325"/>
      <c r="W44" s="322">
        <f t="shared" si="32"/>
        <v>0</v>
      </c>
      <c r="X44" s="323"/>
      <c r="Y44" s="324" t="str">
        <f t="shared" si="33"/>
        <v/>
      </c>
      <c r="Z44" s="325"/>
      <c r="AA44" s="322" t="str">
        <f t="shared" si="34"/>
        <v/>
      </c>
      <c r="AB44" s="323"/>
      <c r="AC44" s="324" t="str">
        <f t="shared" si="35"/>
        <v/>
      </c>
      <c r="AD44" s="325"/>
      <c r="AE44" s="322" t="str">
        <f t="shared" si="36"/>
        <v/>
      </c>
      <c r="AF44" s="323"/>
      <c r="AG44" s="324" t="str">
        <f t="shared" si="37"/>
        <v/>
      </c>
      <c r="AH44" s="325"/>
      <c r="AI44" s="322" t="str">
        <f t="shared" si="38"/>
        <v/>
      </c>
      <c r="AJ44" s="323"/>
      <c r="AK44" s="324" t="str">
        <f t="shared" si="39"/>
        <v/>
      </c>
      <c r="AL44" s="325"/>
      <c r="AM44" s="324" t="str">
        <f t="shared" si="40"/>
        <v/>
      </c>
      <c r="AN44" s="335">
        <f t="shared" si="41"/>
        <v>93.52</v>
      </c>
      <c r="AO44" s="337">
        <f t="shared" si="42"/>
        <v>217435.40280000001</v>
      </c>
      <c r="AP44" s="338" t="str">
        <f t="shared" si="43"/>
        <v>CONSORCIO CHAQUICOCHA S.R.L.</v>
      </c>
      <c r="AQ44" s="339">
        <f t="shared" si="44"/>
        <v>93.52</v>
      </c>
      <c r="AR44" s="340">
        <f t="shared" si="45"/>
        <v>217435.40280000001</v>
      </c>
      <c r="AT44" s="341" t="s">
        <v>546</v>
      </c>
    </row>
    <row r="45" spans="1:46" s="305" customFormat="1" x14ac:dyDescent="0.3">
      <c r="A45" s="287"/>
      <c r="B45" s="331" t="s">
        <v>264</v>
      </c>
      <c r="C45" s="332" t="s">
        <v>139</v>
      </c>
      <c r="D45" s="333" t="s">
        <v>458</v>
      </c>
      <c r="E45" s="334">
        <v>3493.3657999999978</v>
      </c>
      <c r="F45" s="355"/>
      <c r="G45" s="356"/>
      <c r="H45" s="356"/>
      <c r="I45" s="315" t="str">
        <f t="shared" si="31"/>
        <v/>
      </c>
      <c r="J45" s="357"/>
      <c r="K45" s="316">
        <v>3493.3657999999978</v>
      </c>
      <c r="L45" s="317"/>
      <c r="M45" s="317"/>
      <c r="N45" s="317"/>
      <c r="O45" s="317"/>
      <c r="P45" s="317"/>
      <c r="Q45" s="317"/>
      <c r="R45" s="317"/>
      <c r="S45" s="318"/>
      <c r="T45" s="335">
        <v>108.28</v>
      </c>
      <c r="U45" s="336">
        <v>378262.10359999997</v>
      </c>
      <c r="V45" s="325"/>
      <c r="W45" s="322">
        <f t="shared" si="32"/>
        <v>0</v>
      </c>
      <c r="X45" s="323"/>
      <c r="Y45" s="324" t="str">
        <f t="shared" si="33"/>
        <v/>
      </c>
      <c r="Z45" s="325"/>
      <c r="AA45" s="322" t="str">
        <f t="shared" si="34"/>
        <v/>
      </c>
      <c r="AB45" s="323"/>
      <c r="AC45" s="324" t="str">
        <f t="shared" si="35"/>
        <v/>
      </c>
      <c r="AD45" s="325"/>
      <c r="AE45" s="322" t="str">
        <f t="shared" si="36"/>
        <v/>
      </c>
      <c r="AF45" s="323"/>
      <c r="AG45" s="324" t="str">
        <f t="shared" si="37"/>
        <v/>
      </c>
      <c r="AH45" s="325"/>
      <c r="AI45" s="322" t="str">
        <f t="shared" si="38"/>
        <v/>
      </c>
      <c r="AJ45" s="323"/>
      <c r="AK45" s="324" t="str">
        <f t="shared" si="39"/>
        <v/>
      </c>
      <c r="AL45" s="325"/>
      <c r="AM45" s="324" t="str">
        <f t="shared" si="40"/>
        <v/>
      </c>
      <c r="AN45" s="335">
        <f t="shared" si="41"/>
        <v>108.28</v>
      </c>
      <c r="AO45" s="337">
        <f t="shared" si="42"/>
        <v>378261.64882399974</v>
      </c>
      <c r="AP45" s="338" t="str">
        <f t="shared" si="43"/>
        <v>CONSORCIO CHAQUICOCHA S.R.L.</v>
      </c>
      <c r="AQ45" s="339">
        <f t="shared" si="44"/>
        <v>108.28</v>
      </c>
      <c r="AR45" s="340">
        <f t="shared" si="45"/>
        <v>378261.64882399974</v>
      </c>
      <c r="AT45" s="341" t="s">
        <v>546</v>
      </c>
    </row>
    <row r="46" spans="1:46" s="305" customFormat="1" x14ac:dyDescent="0.3">
      <c r="A46" s="287"/>
      <c r="B46" s="342" t="s">
        <v>265</v>
      </c>
      <c r="C46" s="343" t="s">
        <v>140</v>
      </c>
      <c r="D46" s="344" t="s">
        <v>456</v>
      </c>
      <c r="E46" s="345">
        <v>2554.0700000000002</v>
      </c>
      <c r="F46" s="355"/>
      <c r="G46" s="356"/>
      <c r="H46" s="356"/>
      <c r="I46" s="315" t="str">
        <f t="shared" si="31"/>
        <v/>
      </c>
      <c r="J46" s="357"/>
      <c r="K46" s="316">
        <v>2554.0700000000002</v>
      </c>
      <c r="L46" s="317"/>
      <c r="M46" s="317"/>
      <c r="N46" s="317"/>
      <c r="O46" s="317"/>
      <c r="P46" s="317"/>
      <c r="Q46" s="317"/>
      <c r="R46" s="317"/>
      <c r="S46" s="318"/>
      <c r="T46" s="346">
        <v>2.36</v>
      </c>
      <c r="U46" s="347">
        <v>6027.6052</v>
      </c>
      <c r="V46" s="325"/>
      <c r="W46" s="322">
        <f t="shared" si="32"/>
        <v>0</v>
      </c>
      <c r="X46" s="323"/>
      <c r="Y46" s="324" t="str">
        <f t="shared" si="33"/>
        <v/>
      </c>
      <c r="Z46" s="325"/>
      <c r="AA46" s="322" t="str">
        <f t="shared" si="34"/>
        <v/>
      </c>
      <c r="AB46" s="323"/>
      <c r="AC46" s="324" t="str">
        <f t="shared" si="35"/>
        <v/>
      </c>
      <c r="AD46" s="325"/>
      <c r="AE46" s="322" t="str">
        <f t="shared" si="36"/>
        <v/>
      </c>
      <c r="AF46" s="323"/>
      <c r="AG46" s="324" t="str">
        <f t="shared" si="37"/>
        <v/>
      </c>
      <c r="AH46" s="325"/>
      <c r="AI46" s="322" t="str">
        <f t="shared" si="38"/>
        <v/>
      </c>
      <c r="AJ46" s="323"/>
      <c r="AK46" s="324" t="str">
        <f t="shared" si="39"/>
        <v/>
      </c>
      <c r="AL46" s="325"/>
      <c r="AM46" s="324" t="str">
        <f t="shared" si="40"/>
        <v/>
      </c>
      <c r="AN46" s="346">
        <f t="shared" si="41"/>
        <v>2.36</v>
      </c>
      <c r="AO46" s="348">
        <f t="shared" si="42"/>
        <v>6027.6052</v>
      </c>
      <c r="AP46" s="349" t="str">
        <f t="shared" si="43"/>
        <v>CONSORCIO CHAQUICOCHA S.R.L.</v>
      </c>
      <c r="AQ46" s="350">
        <f t="shared" si="44"/>
        <v>2.36</v>
      </c>
      <c r="AR46" s="351">
        <f t="shared" si="45"/>
        <v>6027.6052</v>
      </c>
      <c r="AT46" s="352"/>
    </row>
    <row r="47" spans="1:46" s="305" customFormat="1" x14ac:dyDescent="0.3">
      <c r="A47" s="287"/>
      <c r="B47" s="288" t="s">
        <v>266</v>
      </c>
      <c r="C47" s="289" t="s">
        <v>141</v>
      </c>
      <c r="D47" s="290"/>
      <c r="E47" s="353"/>
      <c r="F47" s="292"/>
      <c r="G47" s="293"/>
      <c r="H47" s="293"/>
      <c r="I47" s="294" t="str">
        <f t="shared" si="31"/>
        <v/>
      </c>
      <c r="J47" s="295"/>
      <c r="K47" s="296"/>
      <c r="L47" s="296"/>
      <c r="M47" s="296"/>
      <c r="N47" s="296"/>
      <c r="O47" s="296"/>
      <c r="P47" s="296"/>
      <c r="Q47" s="296"/>
      <c r="R47" s="296"/>
      <c r="S47" s="297"/>
      <c r="T47" s="298"/>
      <c r="U47" s="299"/>
      <c r="V47" s="300"/>
      <c r="W47" s="301" t="str">
        <f t="shared" si="32"/>
        <v/>
      </c>
      <c r="X47" s="298"/>
      <c r="Y47" s="299" t="str">
        <f t="shared" si="33"/>
        <v/>
      </c>
      <c r="Z47" s="300"/>
      <c r="AA47" s="301" t="str">
        <f t="shared" si="34"/>
        <v/>
      </c>
      <c r="AB47" s="298"/>
      <c r="AC47" s="299" t="str">
        <f t="shared" si="35"/>
        <v/>
      </c>
      <c r="AD47" s="300"/>
      <c r="AE47" s="301" t="str">
        <f t="shared" si="36"/>
        <v/>
      </c>
      <c r="AF47" s="298"/>
      <c r="AG47" s="299" t="str">
        <f t="shared" si="37"/>
        <v/>
      </c>
      <c r="AH47" s="300"/>
      <c r="AI47" s="301" t="str">
        <f t="shared" si="38"/>
        <v/>
      </c>
      <c r="AJ47" s="298"/>
      <c r="AK47" s="299" t="str">
        <f t="shared" si="39"/>
        <v/>
      </c>
      <c r="AL47" s="300"/>
      <c r="AM47" s="299" t="str">
        <f t="shared" si="40"/>
        <v/>
      </c>
      <c r="AN47" s="298" t="str">
        <f t="shared" si="41"/>
        <v/>
      </c>
      <c r="AO47" s="302" t="str">
        <f t="shared" si="42"/>
        <v/>
      </c>
      <c r="AP47" s="303" t="str">
        <f t="shared" si="43"/>
        <v/>
      </c>
      <c r="AQ47" s="304"/>
      <c r="AR47" s="303"/>
      <c r="AT47" s="354"/>
    </row>
    <row r="48" spans="1:46" s="305" customFormat="1" x14ac:dyDescent="0.3">
      <c r="A48" s="287"/>
      <c r="B48" s="309" t="s">
        <v>267</v>
      </c>
      <c r="C48" s="310" t="s">
        <v>132</v>
      </c>
      <c r="D48" s="311" t="s">
        <v>458</v>
      </c>
      <c r="E48" s="312">
        <v>53286.001000000004</v>
      </c>
      <c r="F48" s="355"/>
      <c r="G48" s="356"/>
      <c r="H48" s="356"/>
      <c r="I48" s="315" t="str">
        <f t="shared" si="31"/>
        <v/>
      </c>
      <c r="J48" s="357"/>
      <c r="K48" s="316">
        <v>53286.001000000004</v>
      </c>
      <c r="L48" s="317"/>
      <c r="M48" s="317"/>
      <c r="N48" s="317"/>
      <c r="O48" s="317"/>
      <c r="P48" s="317"/>
      <c r="Q48" s="317"/>
      <c r="R48" s="317"/>
      <c r="S48" s="318"/>
      <c r="T48" s="319">
        <v>6.54</v>
      </c>
      <c r="U48" s="320">
        <v>348490.44</v>
      </c>
      <c r="V48" s="325"/>
      <c r="W48" s="322">
        <f t="shared" si="32"/>
        <v>0</v>
      </c>
      <c r="X48" s="323"/>
      <c r="Y48" s="324" t="str">
        <f t="shared" si="33"/>
        <v/>
      </c>
      <c r="Z48" s="325"/>
      <c r="AA48" s="322" t="str">
        <f t="shared" si="34"/>
        <v/>
      </c>
      <c r="AB48" s="323"/>
      <c r="AC48" s="324" t="str">
        <f t="shared" si="35"/>
        <v/>
      </c>
      <c r="AD48" s="325"/>
      <c r="AE48" s="322" t="str">
        <f t="shared" si="36"/>
        <v/>
      </c>
      <c r="AF48" s="323"/>
      <c r="AG48" s="324" t="str">
        <f t="shared" si="37"/>
        <v/>
      </c>
      <c r="AH48" s="325"/>
      <c r="AI48" s="322" t="str">
        <f t="shared" si="38"/>
        <v/>
      </c>
      <c r="AJ48" s="323"/>
      <c r="AK48" s="324" t="str">
        <f t="shared" si="39"/>
        <v/>
      </c>
      <c r="AL48" s="325"/>
      <c r="AM48" s="324" t="str">
        <f t="shared" si="40"/>
        <v/>
      </c>
      <c r="AN48" s="319">
        <f t="shared" si="41"/>
        <v>6.54</v>
      </c>
      <c r="AO48" s="326">
        <f t="shared" si="42"/>
        <v>348490.44654000003</v>
      </c>
      <c r="AP48" s="327" t="str">
        <f t="shared" si="43"/>
        <v>CONSORCIO CHAQUICOCHA S.R.L.</v>
      </c>
      <c r="AQ48" s="328">
        <f t="shared" si="44"/>
        <v>6.54</v>
      </c>
      <c r="AR48" s="329">
        <f t="shared" si="45"/>
        <v>348490.44654000003</v>
      </c>
      <c r="AT48" s="330"/>
    </row>
    <row r="49" spans="1:46" s="305" customFormat="1" x14ac:dyDescent="0.3">
      <c r="A49" s="287"/>
      <c r="B49" s="331" t="s">
        <v>268</v>
      </c>
      <c r="C49" s="332" t="s">
        <v>133</v>
      </c>
      <c r="D49" s="333" t="s">
        <v>458</v>
      </c>
      <c r="E49" s="334">
        <v>16718.988000000063</v>
      </c>
      <c r="F49" s="355"/>
      <c r="G49" s="356"/>
      <c r="H49" s="356"/>
      <c r="I49" s="315" t="str">
        <f t="shared" si="31"/>
        <v/>
      </c>
      <c r="J49" s="357"/>
      <c r="K49" s="316">
        <v>16718.988000000063</v>
      </c>
      <c r="L49" s="317"/>
      <c r="M49" s="317"/>
      <c r="N49" s="317"/>
      <c r="O49" s="317"/>
      <c r="P49" s="317"/>
      <c r="Q49" s="317"/>
      <c r="R49" s="317"/>
      <c r="S49" s="318"/>
      <c r="T49" s="335">
        <v>6.72</v>
      </c>
      <c r="U49" s="336">
        <v>112351.6128</v>
      </c>
      <c r="V49" s="325"/>
      <c r="W49" s="322">
        <f t="shared" si="32"/>
        <v>0</v>
      </c>
      <c r="X49" s="323"/>
      <c r="Y49" s="324" t="str">
        <f t="shared" si="33"/>
        <v/>
      </c>
      <c r="Z49" s="325"/>
      <c r="AA49" s="322" t="str">
        <f t="shared" si="34"/>
        <v/>
      </c>
      <c r="AB49" s="323"/>
      <c r="AC49" s="324" t="str">
        <f t="shared" si="35"/>
        <v/>
      </c>
      <c r="AD49" s="325"/>
      <c r="AE49" s="322" t="str">
        <f t="shared" si="36"/>
        <v/>
      </c>
      <c r="AF49" s="323"/>
      <c r="AG49" s="324" t="str">
        <f t="shared" si="37"/>
        <v/>
      </c>
      <c r="AH49" s="325"/>
      <c r="AI49" s="322" t="str">
        <f t="shared" si="38"/>
        <v/>
      </c>
      <c r="AJ49" s="323"/>
      <c r="AK49" s="324" t="str">
        <f t="shared" si="39"/>
        <v/>
      </c>
      <c r="AL49" s="325"/>
      <c r="AM49" s="324" t="str">
        <f t="shared" si="40"/>
        <v/>
      </c>
      <c r="AN49" s="335">
        <f t="shared" si="41"/>
        <v>6.72</v>
      </c>
      <c r="AO49" s="337">
        <f t="shared" si="42"/>
        <v>112351.59936000041</v>
      </c>
      <c r="AP49" s="338" t="str">
        <f t="shared" si="43"/>
        <v>CONSORCIO CHAQUICOCHA S.R.L.</v>
      </c>
      <c r="AQ49" s="339">
        <f t="shared" si="44"/>
        <v>6.72</v>
      </c>
      <c r="AR49" s="340">
        <f t="shared" si="45"/>
        <v>112351.59936000041</v>
      </c>
      <c r="AT49" s="341"/>
    </row>
    <row r="50" spans="1:46" s="305" customFormat="1" x14ac:dyDescent="0.3">
      <c r="A50" s="287"/>
      <c r="B50" s="331" t="s">
        <v>269</v>
      </c>
      <c r="C50" s="332" t="s">
        <v>134</v>
      </c>
      <c r="D50" s="333" t="s">
        <v>456</v>
      </c>
      <c r="E50" s="334">
        <v>69692.956036232717</v>
      </c>
      <c r="F50" s="355"/>
      <c r="G50" s="356"/>
      <c r="H50" s="356"/>
      <c r="I50" s="315" t="str">
        <f t="shared" si="31"/>
        <v/>
      </c>
      <c r="J50" s="357"/>
      <c r="K50" s="316">
        <v>69692.956036232717</v>
      </c>
      <c r="L50" s="317"/>
      <c r="M50" s="317"/>
      <c r="N50" s="317"/>
      <c r="O50" s="317"/>
      <c r="P50" s="317"/>
      <c r="Q50" s="317"/>
      <c r="R50" s="317"/>
      <c r="S50" s="318"/>
      <c r="T50" s="335">
        <v>2.66</v>
      </c>
      <c r="U50" s="336">
        <v>185383.27360000001</v>
      </c>
      <c r="V50" s="325"/>
      <c r="W50" s="322">
        <f t="shared" si="32"/>
        <v>0</v>
      </c>
      <c r="X50" s="323"/>
      <c r="Y50" s="324" t="str">
        <f t="shared" si="33"/>
        <v/>
      </c>
      <c r="Z50" s="325"/>
      <c r="AA50" s="322" t="str">
        <f t="shared" si="34"/>
        <v/>
      </c>
      <c r="AB50" s="323"/>
      <c r="AC50" s="324" t="str">
        <f t="shared" si="35"/>
        <v/>
      </c>
      <c r="AD50" s="325"/>
      <c r="AE50" s="322" t="str">
        <f t="shared" si="36"/>
        <v/>
      </c>
      <c r="AF50" s="323"/>
      <c r="AG50" s="324" t="str">
        <f t="shared" si="37"/>
        <v/>
      </c>
      <c r="AH50" s="325"/>
      <c r="AI50" s="322" t="str">
        <f t="shared" si="38"/>
        <v/>
      </c>
      <c r="AJ50" s="323"/>
      <c r="AK50" s="324" t="str">
        <f t="shared" si="39"/>
        <v/>
      </c>
      <c r="AL50" s="325"/>
      <c r="AM50" s="324" t="str">
        <f t="shared" si="40"/>
        <v/>
      </c>
      <c r="AN50" s="335">
        <f t="shared" si="41"/>
        <v>2.66</v>
      </c>
      <c r="AO50" s="337">
        <f t="shared" si="42"/>
        <v>185383.26305637904</v>
      </c>
      <c r="AP50" s="338" t="str">
        <f t="shared" si="43"/>
        <v>CONSORCIO CHAQUICOCHA S.R.L.</v>
      </c>
      <c r="AQ50" s="339">
        <f t="shared" si="44"/>
        <v>2.66</v>
      </c>
      <c r="AR50" s="340">
        <f t="shared" si="45"/>
        <v>185383.26305637904</v>
      </c>
      <c r="AT50" s="341" t="s">
        <v>545</v>
      </c>
    </row>
    <row r="51" spans="1:46" s="305" customFormat="1" x14ac:dyDescent="0.3">
      <c r="A51" s="287"/>
      <c r="B51" s="331" t="s">
        <v>270</v>
      </c>
      <c r="C51" s="332" t="s">
        <v>135</v>
      </c>
      <c r="D51" s="333" t="s">
        <v>458</v>
      </c>
      <c r="E51" s="334">
        <v>6940.886800000002</v>
      </c>
      <c r="F51" s="355"/>
      <c r="G51" s="356"/>
      <c r="H51" s="356"/>
      <c r="I51" s="315" t="str">
        <f t="shared" si="31"/>
        <v/>
      </c>
      <c r="J51" s="357"/>
      <c r="K51" s="316">
        <v>6940.886800000002</v>
      </c>
      <c r="L51" s="317"/>
      <c r="M51" s="317"/>
      <c r="N51" s="317"/>
      <c r="O51" s="317"/>
      <c r="P51" s="317"/>
      <c r="Q51" s="317"/>
      <c r="R51" s="317"/>
      <c r="S51" s="318"/>
      <c r="T51" s="335">
        <v>36.36</v>
      </c>
      <c r="U51" s="336">
        <v>252370.7604</v>
      </c>
      <c r="V51" s="325"/>
      <c r="W51" s="322">
        <f t="shared" si="32"/>
        <v>0</v>
      </c>
      <c r="X51" s="323"/>
      <c r="Y51" s="324" t="str">
        <f t="shared" si="33"/>
        <v/>
      </c>
      <c r="Z51" s="325"/>
      <c r="AA51" s="322" t="str">
        <f t="shared" si="34"/>
        <v/>
      </c>
      <c r="AB51" s="323"/>
      <c r="AC51" s="324" t="str">
        <f t="shared" si="35"/>
        <v/>
      </c>
      <c r="AD51" s="325"/>
      <c r="AE51" s="322" t="str">
        <f t="shared" si="36"/>
        <v/>
      </c>
      <c r="AF51" s="323"/>
      <c r="AG51" s="324" t="str">
        <f t="shared" si="37"/>
        <v/>
      </c>
      <c r="AH51" s="325"/>
      <c r="AI51" s="322" t="str">
        <f t="shared" si="38"/>
        <v/>
      </c>
      <c r="AJ51" s="323"/>
      <c r="AK51" s="324" t="str">
        <f t="shared" si="39"/>
        <v/>
      </c>
      <c r="AL51" s="325"/>
      <c r="AM51" s="324" t="str">
        <f t="shared" si="40"/>
        <v/>
      </c>
      <c r="AN51" s="335">
        <f t="shared" si="41"/>
        <v>36.36</v>
      </c>
      <c r="AO51" s="337">
        <f t="shared" si="42"/>
        <v>252370.64404800007</v>
      </c>
      <c r="AP51" s="338" t="str">
        <f t="shared" si="43"/>
        <v>CONSORCIO CHAQUICOCHA S.R.L.</v>
      </c>
      <c r="AQ51" s="339">
        <f t="shared" si="44"/>
        <v>36.36</v>
      </c>
      <c r="AR51" s="340">
        <f t="shared" si="45"/>
        <v>252370.64404800007</v>
      </c>
      <c r="AT51" s="341"/>
    </row>
    <row r="52" spans="1:46" s="305" customFormat="1" x14ac:dyDescent="0.3">
      <c r="A52" s="287"/>
      <c r="B52" s="331" t="s">
        <v>271</v>
      </c>
      <c r="C52" s="332" t="s">
        <v>136</v>
      </c>
      <c r="D52" s="333" t="s">
        <v>458</v>
      </c>
      <c r="E52" s="334">
        <v>5049.9625999999944</v>
      </c>
      <c r="F52" s="355"/>
      <c r="G52" s="356"/>
      <c r="H52" s="356"/>
      <c r="I52" s="315" t="str">
        <f t="shared" si="31"/>
        <v/>
      </c>
      <c r="J52" s="357"/>
      <c r="K52" s="316">
        <v>5049.9625999999944</v>
      </c>
      <c r="L52" s="317"/>
      <c r="M52" s="317"/>
      <c r="N52" s="317"/>
      <c r="O52" s="317"/>
      <c r="P52" s="317"/>
      <c r="Q52" s="317"/>
      <c r="R52" s="317"/>
      <c r="S52" s="318"/>
      <c r="T52" s="335">
        <v>38.950000000000003</v>
      </c>
      <c r="U52" s="336">
        <v>196695.94200000001</v>
      </c>
      <c r="V52" s="325"/>
      <c r="W52" s="322">
        <f t="shared" si="32"/>
        <v>0</v>
      </c>
      <c r="X52" s="323"/>
      <c r="Y52" s="324" t="str">
        <f t="shared" si="33"/>
        <v/>
      </c>
      <c r="Z52" s="325"/>
      <c r="AA52" s="322" t="str">
        <f t="shared" si="34"/>
        <v/>
      </c>
      <c r="AB52" s="323"/>
      <c r="AC52" s="324" t="str">
        <f t="shared" si="35"/>
        <v/>
      </c>
      <c r="AD52" s="325"/>
      <c r="AE52" s="322" t="str">
        <f t="shared" si="36"/>
        <v/>
      </c>
      <c r="AF52" s="323"/>
      <c r="AG52" s="324" t="str">
        <f t="shared" si="37"/>
        <v/>
      </c>
      <c r="AH52" s="325"/>
      <c r="AI52" s="322" t="str">
        <f t="shared" si="38"/>
        <v/>
      </c>
      <c r="AJ52" s="323"/>
      <c r="AK52" s="324" t="str">
        <f t="shared" si="39"/>
        <v/>
      </c>
      <c r="AL52" s="325"/>
      <c r="AM52" s="324" t="str">
        <f t="shared" si="40"/>
        <v/>
      </c>
      <c r="AN52" s="335">
        <f t="shared" si="41"/>
        <v>38.950000000000003</v>
      </c>
      <c r="AO52" s="337">
        <f t="shared" si="42"/>
        <v>196696.04326999979</v>
      </c>
      <c r="AP52" s="338" t="str">
        <f t="shared" si="43"/>
        <v>CONSORCIO CHAQUICOCHA S.R.L.</v>
      </c>
      <c r="AQ52" s="339">
        <f t="shared" si="44"/>
        <v>38.950000000000003</v>
      </c>
      <c r="AR52" s="340">
        <f t="shared" si="45"/>
        <v>196696.04326999979</v>
      </c>
      <c r="AT52" s="341"/>
    </row>
    <row r="53" spans="1:46" s="305" customFormat="1" x14ac:dyDescent="0.3">
      <c r="A53" s="287"/>
      <c r="B53" s="331" t="s">
        <v>272</v>
      </c>
      <c r="C53" s="332" t="s">
        <v>137</v>
      </c>
      <c r="D53" s="333" t="s">
        <v>456</v>
      </c>
      <c r="E53" s="334">
        <v>24364.339999999909</v>
      </c>
      <c r="F53" s="355"/>
      <c r="G53" s="356"/>
      <c r="H53" s="356"/>
      <c r="I53" s="315" t="str">
        <f t="shared" si="31"/>
        <v/>
      </c>
      <c r="J53" s="357"/>
      <c r="K53" s="316">
        <v>24364.339999999909</v>
      </c>
      <c r="L53" s="317"/>
      <c r="M53" s="317"/>
      <c r="N53" s="317"/>
      <c r="O53" s="317"/>
      <c r="P53" s="317"/>
      <c r="Q53" s="317"/>
      <c r="R53" s="317"/>
      <c r="S53" s="318"/>
      <c r="T53" s="335">
        <v>12.47</v>
      </c>
      <c r="U53" s="336">
        <v>303823.3198</v>
      </c>
      <c r="V53" s="325"/>
      <c r="W53" s="322">
        <f t="shared" si="32"/>
        <v>0</v>
      </c>
      <c r="X53" s="323"/>
      <c r="Y53" s="324" t="str">
        <f t="shared" si="33"/>
        <v/>
      </c>
      <c r="Z53" s="325"/>
      <c r="AA53" s="322" t="str">
        <f t="shared" si="34"/>
        <v/>
      </c>
      <c r="AB53" s="323"/>
      <c r="AC53" s="324" t="str">
        <f t="shared" si="35"/>
        <v/>
      </c>
      <c r="AD53" s="325"/>
      <c r="AE53" s="322" t="str">
        <f t="shared" si="36"/>
        <v/>
      </c>
      <c r="AF53" s="323"/>
      <c r="AG53" s="324" t="str">
        <f t="shared" si="37"/>
        <v/>
      </c>
      <c r="AH53" s="325"/>
      <c r="AI53" s="322" t="str">
        <f t="shared" si="38"/>
        <v/>
      </c>
      <c r="AJ53" s="323"/>
      <c r="AK53" s="324" t="str">
        <f t="shared" si="39"/>
        <v/>
      </c>
      <c r="AL53" s="325"/>
      <c r="AM53" s="324" t="str">
        <f t="shared" si="40"/>
        <v/>
      </c>
      <c r="AN53" s="335">
        <f t="shared" si="41"/>
        <v>12.47</v>
      </c>
      <c r="AO53" s="337">
        <f t="shared" si="42"/>
        <v>303823.31979999889</v>
      </c>
      <c r="AP53" s="338" t="str">
        <f t="shared" si="43"/>
        <v>CONSORCIO CHAQUICOCHA S.R.L.</v>
      </c>
      <c r="AQ53" s="339">
        <f t="shared" si="44"/>
        <v>12.47</v>
      </c>
      <c r="AR53" s="340">
        <f t="shared" si="45"/>
        <v>303823.31979999889</v>
      </c>
      <c r="AT53" s="341"/>
    </row>
    <row r="54" spans="1:46" s="305" customFormat="1" x14ac:dyDescent="0.3">
      <c r="A54" s="287"/>
      <c r="B54" s="331" t="s">
        <v>273</v>
      </c>
      <c r="C54" s="332" t="s">
        <v>138</v>
      </c>
      <c r="D54" s="333" t="s">
        <v>458</v>
      </c>
      <c r="E54" s="334">
        <v>16718.988000000063</v>
      </c>
      <c r="F54" s="355"/>
      <c r="G54" s="356"/>
      <c r="H54" s="356"/>
      <c r="I54" s="315" t="str">
        <f t="shared" si="31"/>
        <v/>
      </c>
      <c r="J54" s="357"/>
      <c r="K54" s="316">
        <v>16718.988000000063</v>
      </c>
      <c r="L54" s="317"/>
      <c r="M54" s="317"/>
      <c r="N54" s="317"/>
      <c r="O54" s="317"/>
      <c r="P54" s="317"/>
      <c r="Q54" s="317"/>
      <c r="R54" s="317"/>
      <c r="S54" s="318"/>
      <c r="T54" s="335">
        <v>93.52</v>
      </c>
      <c r="U54" s="336">
        <v>1563559.9448000002</v>
      </c>
      <c r="V54" s="325"/>
      <c r="W54" s="322">
        <f t="shared" si="32"/>
        <v>0</v>
      </c>
      <c r="X54" s="323"/>
      <c r="Y54" s="324" t="str">
        <f t="shared" si="33"/>
        <v/>
      </c>
      <c r="Z54" s="325"/>
      <c r="AA54" s="322" t="str">
        <f t="shared" si="34"/>
        <v/>
      </c>
      <c r="AB54" s="323"/>
      <c r="AC54" s="324" t="str">
        <f t="shared" si="35"/>
        <v/>
      </c>
      <c r="AD54" s="325"/>
      <c r="AE54" s="322" t="str">
        <f t="shared" si="36"/>
        <v/>
      </c>
      <c r="AF54" s="323"/>
      <c r="AG54" s="324" t="str">
        <f t="shared" si="37"/>
        <v/>
      </c>
      <c r="AH54" s="325"/>
      <c r="AI54" s="322" t="str">
        <f t="shared" si="38"/>
        <v/>
      </c>
      <c r="AJ54" s="323"/>
      <c r="AK54" s="324" t="str">
        <f t="shared" si="39"/>
        <v/>
      </c>
      <c r="AL54" s="325"/>
      <c r="AM54" s="324" t="str">
        <f t="shared" si="40"/>
        <v/>
      </c>
      <c r="AN54" s="335">
        <f t="shared" si="41"/>
        <v>93.52</v>
      </c>
      <c r="AO54" s="337">
        <f t="shared" si="42"/>
        <v>1563559.7577600058</v>
      </c>
      <c r="AP54" s="338" t="str">
        <f t="shared" si="43"/>
        <v>CONSORCIO CHAQUICOCHA S.R.L.</v>
      </c>
      <c r="AQ54" s="339">
        <f t="shared" si="44"/>
        <v>93.52</v>
      </c>
      <c r="AR54" s="340">
        <f t="shared" si="45"/>
        <v>1563559.7577600058</v>
      </c>
      <c r="AT54" s="341" t="s">
        <v>546</v>
      </c>
    </row>
    <row r="55" spans="1:46" s="305" customFormat="1" x14ac:dyDescent="0.3">
      <c r="A55" s="287"/>
      <c r="B55" s="331" t="s">
        <v>274</v>
      </c>
      <c r="C55" s="332" t="s">
        <v>139</v>
      </c>
      <c r="D55" s="333" t="s">
        <v>458</v>
      </c>
      <c r="E55" s="334">
        <v>20023.127999999982</v>
      </c>
      <c r="F55" s="355"/>
      <c r="G55" s="356"/>
      <c r="H55" s="356"/>
      <c r="I55" s="315" t="str">
        <f t="shared" si="31"/>
        <v/>
      </c>
      <c r="J55" s="357"/>
      <c r="K55" s="316">
        <v>20023.127999999982</v>
      </c>
      <c r="L55" s="317"/>
      <c r="M55" s="317"/>
      <c r="N55" s="317"/>
      <c r="O55" s="317"/>
      <c r="P55" s="317"/>
      <c r="Q55" s="317"/>
      <c r="R55" s="317"/>
      <c r="S55" s="318"/>
      <c r="T55" s="335">
        <v>108.28</v>
      </c>
      <c r="U55" s="336">
        <v>2168104.5164000001</v>
      </c>
      <c r="V55" s="325"/>
      <c r="W55" s="322">
        <f t="shared" si="32"/>
        <v>0</v>
      </c>
      <c r="X55" s="323"/>
      <c r="Y55" s="324" t="str">
        <f t="shared" si="33"/>
        <v/>
      </c>
      <c r="Z55" s="325"/>
      <c r="AA55" s="322" t="str">
        <f t="shared" si="34"/>
        <v/>
      </c>
      <c r="AB55" s="323"/>
      <c r="AC55" s="324" t="str">
        <f t="shared" si="35"/>
        <v/>
      </c>
      <c r="AD55" s="325"/>
      <c r="AE55" s="322" t="str">
        <f t="shared" si="36"/>
        <v/>
      </c>
      <c r="AF55" s="323"/>
      <c r="AG55" s="324" t="str">
        <f t="shared" si="37"/>
        <v/>
      </c>
      <c r="AH55" s="325"/>
      <c r="AI55" s="322" t="str">
        <f t="shared" si="38"/>
        <v/>
      </c>
      <c r="AJ55" s="323"/>
      <c r="AK55" s="324" t="str">
        <f t="shared" si="39"/>
        <v/>
      </c>
      <c r="AL55" s="325"/>
      <c r="AM55" s="324" t="str">
        <f t="shared" si="40"/>
        <v/>
      </c>
      <c r="AN55" s="335">
        <f t="shared" si="41"/>
        <v>108.28</v>
      </c>
      <c r="AO55" s="337">
        <f t="shared" si="42"/>
        <v>2168104.2998399981</v>
      </c>
      <c r="AP55" s="338" t="str">
        <f t="shared" si="43"/>
        <v>CONSORCIO CHAQUICOCHA S.R.L.</v>
      </c>
      <c r="AQ55" s="339">
        <f t="shared" si="44"/>
        <v>108.28</v>
      </c>
      <c r="AR55" s="340">
        <f t="shared" si="45"/>
        <v>2168104.2998399981</v>
      </c>
      <c r="AT55" s="341" t="s">
        <v>546</v>
      </c>
    </row>
    <row r="56" spans="1:46" s="305" customFormat="1" x14ac:dyDescent="0.3">
      <c r="A56" s="287"/>
      <c r="B56" s="342" t="s">
        <v>275</v>
      </c>
      <c r="C56" s="343" t="s">
        <v>140</v>
      </c>
      <c r="D56" s="344" t="s">
        <v>456</v>
      </c>
      <c r="E56" s="345">
        <v>10381.59</v>
      </c>
      <c r="F56" s="355"/>
      <c r="G56" s="356"/>
      <c r="H56" s="356"/>
      <c r="I56" s="315" t="str">
        <f t="shared" si="31"/>
        <v/>
      </c>
      <c r="J56" s="357"/>
      <c r="K56" s="316">
        <v>10381.59</v>
      </c>
      <c r="L56" s="317"/>
      <c r="M56" s="317"/>
      <c r="N56" s="317"/>
      <c r="O56" s="317"/>
      <c r="P56" s="317"/>
      <c r="Q56" s="317"/>
      <c r="R56" s="317"/>
      <c r="S56" s="318"/>
      <c r="T56" s="346">
        <v>2.36</v>
      </c>
      <c r="U56" s="347">
        <v>24500.5524</v>
      </c>
      <c r="V56" s="325"/>
      <c r="W56" s="322">
        <f t="shared" si="32"/>
        <v>0</v>
      </c>
      <c r="X56" s="323"/>
      <c r="Y56" s="324" t="str">
        <f t="shared" si="33"/>
        <v/>
      </c>
      <c r="Z56" s="325"/>
      <c r="AA56" s="322" t="str">
        <f t="shared" si="34"/>
        <v/>
      </c>
      <c r="AB56" s="323"/>
      <c r="AC56" s="324" t="str">
        <f t="shared" si="35"/>
        <v/>
      </c>
      <c r="AD56" s="325"/>
      <c r="AE56" s="322" t="str">
        <f t="shared" si="36"/>
        <v/>
      </c>
      <c r="AF56" s="323"/>
      <c r="AG56" s="324" t="str">
        <f t="shared" si="37"/>
        <v/>
      </c>
      <c r="AH56" s="325"/>
      <c r="AI56" s="322" t="str">
        <f t="shared" si="38"/>
        <v/>
      </c>
      <c r="AJ56" s="323"/>
      <c r="AK56" s="324" t="str">
        <f t="shared" si="39"/>
        <v/>
      </c>
      <c r="AL56" s="325"/>
      <c r="AM56" s="324" t="str">
        <f t="shared" si="40"/>
        <v/>
      </c>
      <c r="AN56" s="346">
        <f t="shared" si="41"/>
        <v>2.36</v>
      </c>
      <c r="AO56" s="348">
        <f t="shared" si="42"/>
        <v>24500.5524</v>
      </c>
      <c r="AP56" s="349" t="str">
        <f t="shared" si="43"/>
        <v>CONSORCIO CHAQUICOCHA S.R.L.</v>
      </c>
      <c r="AQ56" s="350">
        <f t="shared" si="44"/>
        <v>2.36</v>
      </c>
      <c r="AR56" s="351">
        <f t="shared" si="45"/>
        <v>24500.5524</v>
      </c>
      <c r="AT56" s="352"/>
    </row>
    <row r="57" spans="1:46" s="305" customFormat="1" x14ac:dyDescent="0.3">
      <c r="A57" s="287"/>
      <c r="B57" s="288" t="s">
        <v>276</v>
      </c>
      <c r="C57" s="289" t="s">
        <v>142</v>
      </c>
      <c r="D57" s="290"/>
      <c r="E57" s="353"/>
      <c r="F57" s="292"/>
      <c r="G57" s="293"/>
      <c r="H57" s="293"/>
      <c r="I57" s="294" t="str">
        <f t="shared" si="31"/>
        <v/>
      </c>
      <c r="J57" s="295"/>
      <c r="K57" s="296"/>
      <c r="L57" s="296"/>
      <c r="M57" s="296"/>
      <c r="N57" s="296"/>
      <c r="O57" s="296"/>
      <c r="P57" s="296"/>
      <c r="Q57" s="296"/>
      <c r="R57" s="296"/>
      <c r="S57" s="297"/>
      <c r="T57" s="298"/>
      <c r="U57" s="299"/>
      <c r="V57" s="300"/>
      <c r="W57" s="301" t="str">
        <f t="shared" si="32"/>
        <v/>
      </c>
      <c r="X57" s="298"/>
      <c r="Y57" s="299" t="str">
        <f t="shared" si="33"/>
        <v/>
      </c>
      <c r="Z57" s="300"/>
      <c r="AA57" s="301" t="str">
        <f t="shared" si="34"/>
        <v/>
      </c>
      <c r="AB57" s="298"/>
      <c r="AC57" s="299" t="str">
        <f t="shared" si="35"/>
        <v/>
      </c>
      <c r="AD57" s="300"/>
      <c r="AE57" s="301" t="str">
        <f t="shared" si="36"/>
        <v/>
      </c>
      <c r="AF57" s="298"/>
      <c r="AG57" s="299" t="str">
        <f t="shared" si="37"/>
        <v/>
      </c>
      <c r="AH57" s="300"/>
      <c r="AI57" s="301" t="str">
        <f t="shared" si="38"/>
        <v/>
      </c>
      <c r="AJ57" s="298"/>
      <c r="AK57" s="299" t="str">
        <f t="shared" si="39"/>
        <v/>
      </c>
      <c r="AL57" s="300"/>
      <c r="AM57" s="299" t="str">
        <f t="shared" si="40"/>
        <v/>
      </c>
      <c r="AN57" s="298" t="str">
        <f t="shared" si="41"/>
        <v/>
      </c>
      <c r="AO57" s="302" t="str">
        <f t="shared" si="42"/>
        <v/>
      </c>
      <c r="AP57" s="303" t="str">
        <f t="shared" si="43"/>
        <v/>
      </c>
      <c r="AQ57" s="304"/>
      <c r="AR57" s="303"/>
      <c r="AT57" s="354"/>
    </row>
    <row r="58" spans="1:46" s="305" customFormat="1" x14ac:dyDescent="0.3">
      <c r="A58" s="287"/>
      <c r="B58" s="309" t="s">
        <v>277</v>
      </c>
      <c r="C58" s="310" t="s">
        <v>132</v>
      </c>
      <c r="D58" s="311" t="s">
        <v>458</v>
      </c>
      <c r="E58" s="312">
        <v>13764.453450000001</v>
      </c>
      <c r="F58" s="355"/>
      <c r="G58" s="356"/>
      <c r="H58" s="356"/>
      <c r="I58" s="315" t="str">
        <f t="shared" si="31"/>
        <v/>
      </c>
      <c r="J58" s="357"/>
      <c r="K58" s="316">
        <v>13764.453450000001</v>
      </c>
      <c r="L58" s="317"/>
      <c r="M58" s="317"/>
      <c r="N58" s="317"/>
      <c r="O58" s="317"/>
      <c r="P58" s="317"/>
      <c r="Q58" s="317"/>
      <c r="R58" s="317"/>
      <c r="S58" s="318"/>
      <c r="T58" s="319">
        <v>6.54</v>
      </c>
      <c r="U58" s="320">
        <v>90019.503000000012</v>
      </c>
      <c r="V58" s="325"/>
      <c r="W58" s="322">
        <f t="shared" si="32"/>
        <v>0</v>
      </c>
      <c r="X58" s="323"/>
      <c r="Y58" s="324" t="str">
        <f t="shared" si="33"/>
        <v/>
      </c>
      <c r="Z58" s="325"/>
      <c r="AA58" s="322" t="str">
        <f t="shared" si="34"/>
        <v/>
      </c>
      <c r="AB58" s="323"/>
      <c r="AC58" s="324" t="str">
        <f t="shared" si="35"/>
        <v/>
      </c>
      <c r="AD58" s="325"/>
      <c r="AE58" s="322" t="str">
        <f t="shared" si="36"/>
        <v/>
      </c>
      <c r="AF58" s="323"/>
      <c r="AG58" s="324" t="str">
        <f t="shared" si="37"/>
        <v/>
      </c>
      <c r="AH58" s="325"/>
      <c r="AI58" s="322" t="str">
        <f t="shared" si="38"/>
        <v/>
      </c>
      <c r="AJ58" s="323"/>
      <c r="AK58" s="324" t="str">
        <f t="shared" si="39"/>
        <v/>
      </c>
      <c r="AL58" s="325"/>
      <c r="AM58" s="324" t="str">
        <f t="shared" si="40"/>
        <v/>
      </c>
      <c r="AN58" s="319">
        <f t="shared" si="41"/>
        <v>6.54</v>
      </c>
      <c r="AO58" s="326">
        <f t="shared" si="42"/>
        <v>90019.525563000003</v>
      </c>
      <c r="AP58" s="327" t="str">
        <f t="shared" si="43"/>
        <v>CONSORCIO CHAQUICOCHA S.R.L.</v>
      </c>
      <c r="AQ58" s="328">
        <f t="shared" si="44"/>
        <v>6.54</v>
      </c>
      <c r="AR58" s="329">
        <f t="shared" si="45"/>
        <v>90019.525563000003</v>
      </c>
      <c r="AT58" s="330"/>
    </row>
    <row r="59" spans="1:46" s="305" customFormat="1" x14ac:dyDescent="0.3">
      <c r="A59" s="287"/>
      <c r="B59" s="331" t="s">
        <v>278</v>
      </c>
      <c r="C59" s="332" t="s">
        <v>133</v>
      </c>
      <c r="D59" s="333" t="s">
        <v>458</v>
      </c>
      <c r="E59" s="334">
        <v>2275.5425</v>
      </c>
      <c r="F59" s="355"/>
      <c r="G59" s="356"/>
      <c r="H59" s="356"/>
      <c r="I59" s="315" t="str">
        <f t="shared" si="31"/>
        <v/>
      </c>
      <c r="J59" s="357"/>
      <c r="K59" s="316">
        <v>2275.5425</v>
      </c>
      <c r="L59" s="317"/>
      <c r="M59" s="317"/>
      <c r="N59" s="317"/>
      <c r="O59" s="317"/>
      <c r="P59" s="317"/>
      <c r="Q59" s="317"/>
      <c r="R59" s="317"/>
      <c r="S59" s="318"/>
      <c r="T59" s="335">
        <v>6.72</v>
      </c>
      <c r="U59" s="336">
        <v>15291.628799999999</v>
      </c>
      <c r="V59" s="325"/>
      <c r="W59" s="322">
        <f t="shared" si="32"/>
        <v>0</v>
      </c>
      <c r="X59" s="323"/>
      <c r="Y59" s="324" t="str">
        <f t="shared" si="33"/>
        <v/>
      </c>
      <c r="Z59" s="325"/>
      <c r="AA59" s="322" t="str">
        <f t="shared" si="34"/>
        <v/>
      </c>
      <c r="AB59" s="323"/>
      <c r="AC59" s="324" t="str">
        <f t="shared" si="35"/>
        <v/>
      </c>
      <c r="AD59" s="325"/>
      <c r="AE59" s="322" t="str">
        <f t="shared" si="36"/>
        <v/>
      </c>
      <c r="AF59" s="323"/>
      <c r="AG59" s="324" t="str">
        <f t="shared" si="37"/>
        <v/>
      </c>
      <c r="AH59" s="325"/>
      <c r="AI59" s="322" t="str">
        <f t="shared" si="38"/>
        <v/>
      </c>
      <c r="AJ59" s="323"/>
      <c r="AK59" s="324" t="str">
        <f t="shared" si="39"/>
        <v/>
      </c>
      <c r="AL59" s="325"/>
      <c r="AM59" s="324" t="str">
        <f t="shared" si="40"/>
        <v/>
      </c>
      <c r="AN59" s="335">
        <f t="shared" si="41"/>
        <v>6.72</v>
      </c>
      <c r="AO59" s="337">
        <f t="shared" si="42"/>
        <v>15291.6456</v>
      </c>
      <c r="AP59" s="338" t="str">
        <f t="shared" si="43"/>
        <v>CONSORCIO CHAQUICOCHA S.R.L.</v>
      </c>
      <c r="AQ59" s="339">
        <f t="shared" si="44"/>
        <v>6.72</v>
      </c>
      <c r="AR59" s="340">
        <f t="shared" si="45"/>
        <v>15291.6456</v>
      </c>
      <c r="AT59" s="341"/>
    </row>
    <row r="60" spans="1:46" s="305" customFormat="1" x14ac:dyDescent="0.3">
      <c r="A60" s="287"/>
      <c r="B60" s="331" t="s">
        <v>279</v>
      </c>
      <c r="C60" s="332" t="s">
        <v>134</v>
      </c>
      <c r="D60" s="333" t="s">
        <v>456</v>
      </c>
      <c r="E60" s="334">
        <v>9800.3890628432091</v>
      </c>
      <c r="F60" s="355"/>
      <c r="G60" s="356"/>
      <c r="H60" s="356"/>
      <c r="I60" s="315" t="str">
        <f t="shared" si="31"/>
        <v/>
      </c>
      <c r="J60" s="357"/>
      <c r="K60" s="316">
        <v>9800.3890628432091</v>
      </c>
      <c r="L60" s="317"/>
      <c r="M60" s="317"/>
      <c r="N60" s="317"/>
      <c r="O60" s="317"/>
      <c r="P60" s="317"/>
      <c r="Q60" s="317"/>
      <c r="R60" s="317"/>
      <c r="S60" s="318"/>
      <c r="T60" s="335">
        <v>2.66</v>
      </c>
      <c r="U60" s="336">
        <v>26069.037400000001</v>
      </c>
      <c r="V60" s="325"/>
      <c r="W60" s="322">
        <f t="shared" si="32"/>
        <v>0</v>
      </c>
      <c r="X60" s="323"/>
      <c r="Y60" s="324" t="str">
        <f t="shared" si="33"/>
        <v/>
      </c>
      <c r="Z60" s="325"/>
      <c r="AA60" s="322" t="str">
        <f t="shared" si="34"/>
        <v/>
      </c>
      <c r="AB60" s="323"/>
      <c r="AC60" s="324" t="str">
        <f t="shared" si="35"/>
        <v/>
      </c>
      <c r="AD60" s="325"/>
      <c r="AE60" s="322" t="str">
        <f t="shared" si="36"/>
        <v/>
      </c>
      <c r="AF60" s="323"/>
      <c r="AG60" s="324" t="str">
        <f t="shared" si="37"/>
        <v/>
      </c>
      <c r="AH60" s="325"/>
      <c r="AI60" s="322" t="str">
        <f t="shared" si="38"/>
        <v/>
      </c>
      <c r="AJ60" s="323"/>
      <c r="AK60" s="324" t="str">
        <f t="shared" si="39"/>
        <v/>
      </c>
      <c r="AL60" s="325"/>
      <c r="AM60" s="324" t="str">
        <f t="shared" si="40"/>
        <v/>
      </c>
      <c r="AN60" s="335">
        <f t="shared" si="41"/>
        <v>2.66</v>
      </c>
      <c r="AO60" s="337">
        <f t="shared" si="42"/>
        <v>26069.034907162939</v>
      </c>
      <c r="AP60" s="338" t="str">
        <f t="shared" si="43"/>
        <v>CONSORCIO CHAQUICOCHA S.R.L.</v>
      </c>
      <c r="AQ60" s="339">
        <f t="shared" si="44"/>
        <v>2.66</v>
      </c>
      <c r="AR60" s="340">
        <f t="shared" si="45"/>
        <v>26069.034907162939</v>
      </c>
      <c r="AT60" s="341" t="s">
        <v>545</v>
      </c>
    </row>
    <row r="61" spans="1:46" s="305" customFormat="1" x14ac:dyDescent="0.3">
      <c r="A61" s="287"/>
      <c r="B61" s="331" t="s">
        <v>280</v>
      </c>
      <c r="C61" s="332" t="s">
        <v>135</v>
      </c>
      <c r="D61" s="333" t="s">
        <v>458</v>
      </c>
      <c r="E61" s="334">
        <v>2793.1</v>
      </c>
      <c r="F61" s="355"/>
      <c r="G61" s="356"/>
      <c r="H61" s="356"/>
      <c r="I61" s="315" t="str">
        <f t="shared" si="31"/>
        <v/>
      </c>
      <c r="J61" s="357"/>
      <c r="K61" s="316">
        <v>2793.1</v>
      </c>
      <c r="L61" s="317"/>
      <c r="M61" s="317"/>
      <c r="N61" s="317"/>
      <c r="O61" s="317"/>
      <c r="P61" s="317"/>
      <c r="Q61" s="317"/>
      <c r="R61" s="317"/>
      <c r="S61" s="318"/>
      <c r="T61" s="335">
        <v>36.36</v>
      </c>
      <c r="U61" s="336">
        <v>101557.11599999999</v>
      </c>
      <c r="V61" s="325"/>
      <c r="W61" s="322">
        <f t="shared" si="32"/>
        <v>0</v>
      </c>
      <c r="X61" s="323"/>
      <c r="Y61" s="324" t="str">
        <f t="shared" si="33"/>
        <v/>
      </c>
      <c r="Z61" s="325"/>
      <c r="AA61" s="322" t="str">
        <f t="shared" si="34"/>
        <v/>
      </c>
      <c r="AB61" s="323"/>
      <c r="AC61" s="324" t="str">
        <f t="shared" si="35"/>
        <v/>
      </c>
      <c r="AD61" s="325"/>
      <c r="AE61" s="322" t="str">
        <f t="shared" si="36"/>
        <v/>
      </c>
      <c r="AF61" s="323"/>
      <c r="AG61" s="324" t="str">
        <f t="shared" si="37"/>
        <v/>
      </c>
      <c r="AH61" s="325"/>
      <c r="AI61" s="322" t="str">
        <f t="shared" si="38"/>
        <v/>
      </c>
      <c r="AJ61" s="323"/>
      <c r="AK61" s="324" t="str">
        <f t="shared" si="39"/>
        <v/>
      </c>
      <c r="AL61" s="325"/>
      <c r="AM61" s="324" t="str">
        <f t="shared" si="40"/>
        <v/>
      </c>
      <c r="AN61" s="335">
        <f t="shared" si="41"/>
        <v>36.36</v>
      </c>
      <c r="AO61" s="337">
        <f t="shared" si="42"/>
        <v>101557.11599999999</v>
      </c>
      <c r="AP61" s="338" t="str">
        <f t="shared" si="43"/>
        <v>CONSORCIO CHAQUICOCHA S.R.L.</v>
      </c>
      <c r="AQ61" s="339">
        <f t="shared" si="44"/>
        <v>36.36</v>
      </c>
      <c r="AR61" s="340">
        <f t="shared" si="45"/>
        <v>101557.11599999999</v>
      </c>
      <c r="AT61" s="341"/>
    </row>
    <row r="62" spans="1:46" s="305" customFormat="1" x14ac:dyDescent="0.3">
      <c r="A62" s="287"/>
      <c r="B62" s="331" t="s">
        <v>281</v>
      </c>
      <c r="C62" s="332" t="s">
        <v>136</v>
      </c>
      <c r="D62" s="333" t="s">
        <v>458</v>
      </c>
      <c r="E62" s="334">
        <v>979.3146000000005</v>
      </c>
      <c r="F62" s="355"/>
      <c r="G62" s="356"/>
      <c r="H62" s="356"/>
      <c r="I62" s="315" t="str">
        <f t="shared" si="31"/>
        <v/>
      </c>
      <c r="J62" s="357"/>
      <c r="K62" s="316">
        <v>979.3146000000005</v>
      </c>
      <c r="L62" s="317"/>
      <c r="M62" s="317"/>
      <c r="N62" s="317"/>
      <c r="O62" s="317"/>
      <c r="P62" s="317"/>
      <c r="Q62" s="317"/>
      <c r="R62" s="317"/>
      <c r="S62" s="318"/>
      <c r="T62" s="335">
        <v>38.950000000000003</v>
      </c>
      <c r="U62" s="336">
        <v>38144.124499999998</v>
      </c>
      <c r="V62" s="325"/>
      <c r="W62" s="322">
        <f t="shared" si="32"/>
        <v>0</v>
      </c>
      <c r="X62" s="323"/>
      <c r="Y62" s="324" t="str">
        <f t="shared" si="33"/>
        <v/>
      </c>
      <c r="Z62" s="325"/>
      <c r="AA62" s="322" t="str">
        <f t="shared" si="34"/>
        <v/>
      </c>
      <c r="AB62" s="323"/>
      <c r="AC62" s="324" t="str">
        <f t="shared" si="35"/>
        <v/>
      </c>
      <c r="AD62" s="325"/>
      <c r="AE62" s="322" t="str">
        <f t="shared" si="36"/>
        <v/>
      </c>
      <c r="AF62" s="323"/>
      <c r="AG62" s="324" t="str">
        <f t="shared" si="37"/>
        <v/>
      </c>
      <c r="AH62" s="325"/>
      <c r="AI62" s="322" t="str">
        <f t="shared" si="38"/>
        <v/>
      </c>
      <c r="AJ62" s="323"/>
      <c r="AK62" s="324" t="str">
        <f t="shared" si="39"/>
        <v/>
      </c>
      <c r="AL62" s="325"/>
      <c r="AM62" s="324" t="str">
        <f t="shared" si="40"/>
        <v/>
      </c>
      <c r="AN62" s="335">
        <f t="shared" si="41"/>
        <v>38.950000000000003</v>
      </c>
      <c r="AO62" s="337">
        <f t="shared" si="42"/>
        <v>38144.303670000023</v>
      </c>
      <c r="AP62" s="338" t="str">
        <f t="shared" si="43"/>
        <v>CONSORCIO CHAQUICOCHA S.R.L.</v>
      </c>
      <c r="AQ62" s="339">
        <f t="shared" si="44"/>
        <v>38.950000000000003</v>
      </c>
      <c r="AR62" s="340">
        <f t="shared" si="45"/>
        <v>38144.303670000023</v>
      </c>
      <c r="AT62" s="341"/>
    </row>
    <row r="63" spans="1:46" s="305" customFormat="1" x14ac:dyDescent="0.3">
      <c r="A63" s="287"/>
      <c r="B63" s="331" t="s">
        <v>282</v>
      </c>
      <c r="C63" s="332" t="s">
        <v>137</v>
      </c>
      <c r="D63" s="333" t="s">
        <v>456</v>
      </c>
      <c r="E63" s="334">
        <v>5276.5787799999953</v>
      </c>
      <c r="F63" s="355"/>
      <c r="G63" s="356"/>
      <c r="H63" s="356"/>
      <c r="I63" s="315" t="str">
        <f t="shared" si="31"/>
        <v/>
      </c>
      <c r="J63" s="357"/>
      <c r="K63" s="316">
        <v>5276.5787799999953</v>
      </c>
      <c r="L63" s="317"/>
      <c r="M63" s="317"/>
      <c r="N63" s="317"/>
      <c r="O63" s="317"/>
      <c r="P63" s="317"/>
      <c r="Q63" s="317"/>
      <c r="R63" s="317"/>
      <c r="S63" s="318"/>
      <c r="T63" s="335">
        <v>12.47</v>
      </c>
      <c r="U63" s="336">
        <v>65798.952600000004</v>
      </c>
      <c r="V63" s="325"/>
      <c r="W63" s="322">
        <f t="shared" si="32"/>
        <v>0</v>
      </c>
      <c r="X63" s="323"/>
      <c r="Y63" s="324" t="str">
        <f t="shared" si="33"/>
        <v/>
      </c>
      <c r="Z63" s="325"/>
      <c r="AA63" s="322" t="str">
        <f t="shared" si="34"/>
        <v/>
      </c>
      <c r="AB63" s="323"/>
      <c r="AC63" s="324" t="str">
        <f t="shared" si="35"/>
        <v/>
      </c>
      <c r="AD63" s="325"/>
      <c r="AE63" s="322" t="str">
        <f t="shared" si="36"/>
        <v/>
      </c>
      <c r="AF63" s="323"/>
      <c r="AG63" s="324" t="str">
        <f t="shared" si="37"/>
        <v/>
      </c>
      <c r="AH63" s="325"/>
      <c r="AI63" s="322" t="str">
        <f t="shared" si="38"/>
        <v/>
      </c>
      <c r="AJ63" s="323"/>
      <c r="AK63" s="324" t="str">
        <f t="shared" si="39"/>
        <v/>
      </c>
      <c r="AL63" s="325"/>
      <c r="AM63" s="324" t="str">
        <f t="shared" si="40"/>
        <v/>
      </c>
      <c r="AN63" s="335">
        <f t="shared" si="41"/>
        <v>12.47</v>
      </c>
      <c r="AO63" s="337">
        <f t="shared" si="42"/>
        <v>65798.937386599951</v>
      </c>
      <c r="AP63" s="338" t="str">
        <f t="shared" si="43"/>
        <v>CONSORCIO CHAQUICOCHA S.R.L.</v>
      </c>
      <c r="AQ63" s="339">
        <f t="shared" si="44"/>
        <v>12.47</v>
      </c>
      <c r="AR63" s="340">
        <f t="shared" si="45"/>
        <v>65798.937386599951</v>
      </c>
      <c r="AT63" s="341"/>
    </row>
    <row r="64" spans="1:46" s="305" customFormat="1" x14ac:dyDescent="0.3">
      <c r="A64" s="287"/>
      <c r="B64" s="331" t="s">
        <v>283</v>
      </c>
      <c r="C64" s="332" t="s">
        <v>138</v>
      </c>
      <c r="D64" s="333" t="s">
        <v>458</v>
      </c>
      <c r="E64" s="334">
        <v>2275.5425</v>
      </c>
      <c r="F64" s="355"/>
      <c r="G64" s="356"/>
      <c r="H64" s="356"/>
      <c r="I64" s="315" t="str">
        <f t="shared" si="31"/>
        <v/>
      </c>
      <c r="J64" s="357"/>
      <c r="K64" s="316">
        <v>2275.5425</v>
      </c>
      <c r="L64" s="317"/>
      <c r="M64" s="317"/>
      <c r="N64" s="317"/>
      <c r="O64" s="317"/>
      <c r="P64" s="317"/>
      <c r="Q64" s="317"/>
      <c r="R64" s="317"/>
      <c r="S64" s="318"/>
      <c r="T64" s="335">
        <v>93.52</v>
      </c>
      <c r="U64" s="336">
        <v>212808.50079999998</v>
      </c>
      <c r="V64" s="325"/>
      <c r="W64" s="322">
        <f t="shared" si="32"/>
        <v>0</v>
      </c>
      <c r="X64" s="323"/>
      <c r="Y64" s="324" t="str">
        <f t="shared" si="33"/>
        <v/>
      </c>
      <c r="Z64" s="325"/>
      <c r="AA64" s="322" t="str">
        <f t="shared" si="34"/>
        <v/>
      </c>
      <c r="AB64" s="323"/>
      <c r="AC64" s="324" t="str">
        <f t="shared" si="35"/>
        <v/>
      </c>
      <c r="AD64" s="325"/>
      <c r="AE64" s="322" t="str">
        <f t="shared" si="36"/>
        <v/>
      </c>
      <c r="AF64" s="323"/>
      <c r="AG64" s="324" t="str">
        <f t="shared" si="37"/>
        <v/>
      </c>
      <c r="AH64" s="325"/>
      <c r="AI64" s="322" t="str">
        <f t="shared" si="38"/>
        <v/>
      </c>
      <c r="AJ64" s="323"/>
      <c r="AK64" s="324" t="str">
        <f t="shared" si="39"/>
        <v/>
      </c>
      <c r="AL64" s="325"/>
      <c r="AM64" s="324" t="str">
        <f t="shared" si="40"/>
        <v/>
      </c>
      <c r="AN64" s="335">
        <f t="shared" si="41"/>
        <v>93.52</v>
      </c>
      <c r="AO64" s="337">
        <f t="shared" si="42"/>
        <v>212808.7346</v>
      </c>
      <c r="AP64" s="338" t="str">
        <f t="shared" si="43"/>
        <v>CONSORCIO CHAQUICOCHA S.R.L.</v>
      </c>
      <c r="AQ64" s="339">
        <f t="shared" si="44"/>
        <v>93.52</v>
      </c>
      <c r="AR64" s="340">
        <f t="shared" si="45"/>
        <v>212808.7346</v>
      </c>
      <c r="AT64" s="341" t="s">
        <v>546</v>
      </c>
    </row>
    <row r="65" spans="1:46" s="305" customFormat="1" x14ac:dyDescent="0.3">
      <c r="A65" s="287"/>
      <c r="B65" s="331" t="s">
        <v>284</v>
      </c>
      <c r="C65" s="332" t="s">
        <v>139</v>
      </c>
      <c r="D65" s="333" t="s">
        <v>458</v>
      </c>
      <c r="E65" s="334">
        <v>3426.2630999999983</v>
      </c>
      <c r="F65" s="355"/>
      <c r="G65" s="356"/>
      <c r="H65" s="356"/>
      <c r="I65" s="315" t="str">
        <f t="shared" si="31"/>
        <v/>
      </c>
      <c r="J65" s="357"/>
      <c r="K65" s="316">
        <v>3426.2630999999983</v>
      </c>
      <c r="L65" s="317"/>
      <c r="M65" s="317"/>
      <c r="N65" s="317"/>
      <c r="O65" s="317"/>
      <c r="P65" s="317"/>
      <c r="Q65" s="317"/>
      <c r="R65" s="317"/>
      <c r="S65" s="318"/>
      <c r="T65" s="335">
        <v>108.28</v>
      </c>
      <c r="U65" s="336">
        <v>370995.43280000001</v>
      </c>
      <c r="V65" s="325"/>
      <c r="W65" s="322">
        <f t="shared" si="32"/>
        <v>0</v>
      </c>
      <c r="X65" s="323"/>
      <c r="Y65" s="324" t="str">
        <f t="shared" si="33"/>
        <v/>
      </c>
      <c r="Z65" s="325"/>
      <c r="AA65" s="322" t="str">
        <f t="shared" si="34"/>
        <v/>
      </c>
      <c r="AB65" s="323"/>
      <c r="AC65" s="324" t="str">
        <f t="shared" si="35"/>
        <v/>
      </c>
      <c r="AD65" s="325"/>
      <c r="AE65" s="322" t="str">
        <f t="shared" si="36"/>
        <v/>
      </c>
      <c r="AF65" s="323"/>
      <c r="AG65" s="324" t="str">
        <f t="shared" si="37"/>
        <v/>
      </c>
      <c r="AH65" s="325"/>
      <c r="AI65" s="322" t="str">
        <f t="shared" si="38"/>
        <v/>
      </c>
      <c r="AJ65" s="323"/>
      <c r="AK65" s="324" t="str">
        <f t="shared" si="39"/>
        <v/>
      </c>
      <c r="AL65" s="325"/>
      <c r="AM65" s="324" t="str">
        <f t="shared" si="40"/>
        <v/>
      </c>
      <c r="AN65" s="335">
        <f t="shared" si="41"/>
        <v>108.28</v>
      </c>
      <c r="AO65" s="337">
        <f t="shared" si="42"/>
        <v>370995.76846799982</v>
      </c>
      <c r="AP65" s="338" t="str">
        <f t="shared" si="43"/>
        <v>CONSORCIO CHAQUICOCHA S.R.L.</v>
      </c>
      <c r="AQ65" s="339">
        <f t="shared" si="44"/>
        <v>108.28</v>
      </c>
      <c r="AR65" s="340">
        <f t="shared" si="45"/>
        <v>370995.76846799982</v>
      </c>
      <c r="AT65" s="341" t="s">
        <v>546</v>
      </c>
    </row>
    <row r="66" spans="1:46" s="305" customFormat="1" x14ac:dyDescent="0.3">
      <c r="A66" s="287"/>
      <c r="B66" s="342" t="s">
        <v>285</v>
      </c>
      <c r="C66" s="343" t="s">
        <v>140</v>
      </c>
      <c r="D66" s="344" t="s">
        <v>456</v>
      </c>
      <c r="E66" s="345">
        <v>3409.07</v>
      </c>
      <c r="F66" s="355"/>
      <c r="G66" s="356"/>
      <c r="H66" s="356"/>
      <c r="I66" s="315" t="str">
        <f t="shared" si="31"/>
        <v/>
      </c>
      <c r="J66" s="357"/>
      <c r="K66" s="316">
        <v>3409.07</v>
      </c>
      <c r="L66" s="317"/>
      <c r="M66" s="317"/>
      <c r="N66" s="317"/>
      <c r="O66" s="317"/>
      <c r="P66" s="317"/>
      <c r="Q66" s="317"/>
      <c r="R66" s="317"/>
      <c r="S66" s="318"/>
      <c r="T66" s="346">
        <v>2.36</v>
      </c>
      <c r="U66" s="347">
        <v>8045.4052000000001</v>
      </c>
      <c r="V66" s="325"/>
      <c r="W66" s="322">
        <f t="shared" si="32"/>
        <v>0</v>
      </c>
      <c r="X66" s="323"/>
      <c r="Y66" s="324" t="str">
        <f t="shared" si="33"/>
        <v/>
      </c>
      <c r="Z66" s="325"/>
      <c r="AA66" s="322" t="str">
        <f t="shared" si="34"/>
        <v/>
      </c>
      <c r="AB66" s="323"/>
      <c r="AC66" s="324" t="str">
        <f t="shared" si="35"/>
        <v/>
      </c>
      <c r="AD66" s="325"/>
      <c r="AE66" s="322" t="str">
        <f t="shared" si="36"/>
        <v/>
      </c>
      <c r="AF66" s="323"/>
      <c r="AG66" s="324" t="str">
        <f t="shared" si="37"/>
        <v/>
      </c>
      <c r="AH66" s="325"/>
      <c r="AI66" s="322" t="str">
        <f t="shared" si="38"/>
        <v/>
      </c>
      <c r="AJ66" s="323"/>
      <c r="AK66" s="324" t="str">
        <f t="shared" si="39"/>
        <v/>
      </c>
      <c r="AL66" s="325"/>
      <c r="AM66" s="324" t="str">
        <f t="shared" si="40"/>
        <v/>
      </c>
      <c r="AN66" s="346">
        <f t="shared" si="41"/>
        <v>2.36</v>
      </c>
      <c r="AO66" s="348">
        <f t="shared" si="42"/>
        <v>8045.4052000000001</v>
      </c>
      <c r="AP66" s="349" t="str">
        <f t="shared" si="43"/>
        <v>CONSORCIO CHAQUICOCHA S.R.L.</v>
      </c>
      <c r="AQ66" s="350">
        <f t="shared" si="44"/>
        <v>2.36</v>
      </c>
      <c r="AR66" s="351">
        <f t="shared" si="45"/>
        <v>8045.4052000000001</v>
      </c>
      <c r="AT66" s="352"/>
    </row>
    <row r="67" spans="1:46" s="305" customFormat="1" x14ac:dyDescent="0.3">
      <c r="A67" s="287"/>
      <c r="B67" s="288" t="s">
        <v>286</v>
      </c>
      <c r="C67" s="289" t="s">
        <v>143</v>
      </c>
      <c r="D67" s="290"/>
      <c r="E67" s="353"/>
      <c r="F67" s="292"/>
      <c r="G67" s="293"/>
      <c r="H67" s="293"/>
      <c r="I67" s="294" t="str">
        <f t="shared" si="31"/>
        <v/>
      </c>
      <c r="J67" s="295"/>
      <c r="K67" s="296"/>
      <c r="L67" s="296"/>
      <c r="M67" s="296"/>
      <c r="N67" s="296"/>
      <c r="O67" s="296"/>
      <c r="P67" s="296"/>
      <c r="Q67" s="296"/>
      <c r="R67" s="296"/>
      <c r="S67" s="297"/>
      <c r="T67" s="298"/>
      <c r="U67" s="299"/>
      <c r="V67" s="300"/>
      <c r="W67" s="301" t="str">
        <f t="shared" si="32"/>
        <v/>
      </c>
      <c r="X67" s="298"/>
      <c r="Y67" s="299" t="str">
        <f t="shared" si="33"/>
        <v/>
      </c>
      <c r="Z67" s="300"/>
      <c r="AA67" s="301" t="str">
        <f t="shared" si="34"/>
        <v/>
      </c>
      <c r="AB67" s="298"/>
      <c r="AC67" s="299" t="str">
        <f t="shared" si="35"/>
        <v/>
      </c>
      <c r="AD67" s="300"/>
      <c r="AE67" s="301" t="str">
        <f t="shared" si="36"/>
        <v/>
      </c>
      <c r="AF67" s="298"/>
      <c r="AG67" s="299" t="str">
        <f t="shared" si="37"/>
        <v/>
      </c>
      <c r="AH67" s="300"/>
      <c r="AI67" s="301" t="str">
        <f t="shared" si="38"/>
        <v/>
      </c>
      <c r="AJ67" s="298"/>
      <c r="AK67" s="299" t="str">
        <f t="shared" si="39"/>
        <v/>
      </c>
      <c r="AL67" s="300"/>
      <c r="AM67" s="299" t="str">
        <f t="shared" si="40"/>
        <v/>
      </c>
      <c r="AN67" s="298" t="str">
        <f t="shared" si="41"/>
        <v/>
      </c>
      <c r="AO67" s="302" t="str">
        <f t="shared" si="42"/>
        <v/>
      </c>
      <c r="AP67" s="303" t="str">
        <f t="shared" si="43"/>
        <v/>
      </c>
      <c r="AQ67" s="304"/>
      <c r="AR67" s="303"/>
      <c r="AT67" s="354"/>
    </row>
    <row r="68" spans="1:46" s="305" customFormat="1" x14ac:dyDescent="0.3">
      <c r="A68" s="287"/>
      <c r="B68" s="309" t="s">
        <v>287</v>
      </c>
      <c r="C68" s="310" t="s">
        <v>132</v>
      </c>
      <c r="D68" s="311" t="s">
        <v>458</v>
      </c>
      <c r="E68" s="312">
        <v>18781.327399999998</v>
      </c>
      <c r="F68" s="355"/>
      <c r="G68" s="356"/>
      <c r="H68" s="356"/>
      <c r="I68" s="315" t="str">
        <f t="shared" si="31"/>
        <v/>
      </c>
      <c r="J68" s="357"/>
      <c r="K68" s="316">
        <v>18781.327399999998</v>
      </c>
      <c r="L68" s="317"/>
      <c r="M68" s="317"/>
      <c r="N68" s="317"/>
      <c r="O68" s="317"/>
      <c r="P68" s="317"/>
      <c r="Q68" s="317"/>
      <c r="R68" s="317"/>
      <c r="S68" s="318"/>
      <c r="T68" s="319">
        <v>6.54</v>
      </c>
      <c r="U68" s="320">
        <v>122829.89820000001</v>
      </c>
      <c r="V68" s="325"/>
      <c r="W68" s="322">
        <f t="shared" si="32"/>
        <v>0</v>
      </c>
      <c r="X68" s="323"/>
      <c r="Y68" s="324" t="str">
        <f t="shared" si="33"/>
        <v/>
      </c>
      <c r="Z68" s="325"/>
      <c r="AA68" s="322" t="str">
        <f t="shared" si="34"/>
        <v/>
      </c>
      <c r="AB68" s="323"/>
      <c r="AC68" s="324" t="str">
        <f t="shared" si="35"/>
        <v/>
      </c>
      <c r="AD68" s="325"/>
      <c r="AE68" s="322" t="str">
        <f t="shared" si="36"/>
        <v/>
      </c>
      <c r="AF68" s="323"/>
      <c r="AG68" s="324" t="str">
        <f t="shared" si="37"/>
        <v/>
      </c>
      <c r="AH68" s="325"/>
      <c r="AI68" s="322" t="str">
        <f t="shared" si="38"/>
        <v/>
      </c>
      <c r="AJ68" s="323"/>
      <c r="AK68" s="324" t="str">
        <f t="shared" si="39"/>
        <v/>
      </c>
      <c r="AL68" s="325"/>
      <c r="AM68" s="324" t="str">
        <f t="shared" si="40"/>
        <v/>
      </c>
      <c r="AN68" s="319">
        <f t="shared" si="41"/>
        <v>6.54</v>
      </c>
      <c r="AO68" s="326">
        <f t="shared" si="42"/>
        <v>122829.88119599999</v>
      </c>
      <c r="AP68" s="327" t="str">
        <f t="shared" si="43"/>
        <v>CONSORCIO CHAQUICOCHA S.R.L.</v>
      </c>
      <c r="AQ68" s="328">
        <f t="shared" si="44"/>
        <v>6.54</v>
      </c>
      <c r="AR68" s="329">
        <f t="shared" si="45"/>
        <v>122829.88119599999</v>
      </c>
      <c r="AT68" s="330"/>
    </row>
    <row r="69" spans="1:46" s="305" customFormat="1" x14ac:dyDescent="0.3">
      <c r="A69" s="287"/>
      <c r="B69" s="331" t="s">
        <v>288</v>
      </c>
      <c r="C69" s="332" t="s">
        <v>133</v>
      </c>
      <c r="D69" s="333" t="s">
        <v>458</v>
      </c>
      <c r="E69" s="334">
        <v>3101.0671999999986</v>
      </c>
      <c r="F69" s="355"/>
      <c r="G69" s="356"/>
      <c r="H69" s="356"/>
      <c r="I69" s="315" t="str">
        <f t="shared" si="31"/>
        <v/>
      </c>
      <c r="J69" s="357"/>
      <c r="K69" s="316">
        <v>3101.0671999999986</v>
      </c>
      <c r="L69" s="317"/>
      <c r="M69" s="317"/>
      <c r="N69" s="317"/>
      <c r="O69" s="317"/>
      <c r="P69" s="317"/>
      <c r="Q69" s="317"/>
      <c r="R69" s="317"/>
      <c r="S69" s="318"/>
      <c r="T69" s="335">
        <v>6.72</v>
      </c>
      <c r="U69" s="336">
        <v>20839.190399999999</v>
      </c>
      <c r="V69" s="325"/>
      <c r="W69" s="322">
        <f t="shared" si="32"/>
        <v>0</v>
      </c>
      <c r="X69" s="323"/>
      <c r="Y69" s="324" t="str">
        <f t="shared" si="33"/>
        <v/>
      </c>
      <c r="Z69" s="325"/>
      <c r="AA69" s="322" t="str">
        <f t="shared" si="34"/>
        <v/>
      </c>
      <c r="AB69" s="323"/>
      <c r="AC69" s="324" t="str">
        <f t="shared" si="35"/>
        <v/>
      </c>
      <c r="AD69" s="325"/>
      <c r="AE69" s="322" t="str">
        <f t="shared" si="36"/>
        <v/>
      </c>
      <c r="AF69" s="323"/>
      <c r="AG69" s="324" t="str">
        <f t="shared" si="37"/>
        <v/>
      </c>
      <c r="AH69" s="325"/>
      <c r="AI69" s="322" t="str">
        <f t="shared" si="38"/>
        <v/>
      </c>
      <c r="AJ69" s="323"/>
      <c r="AK69" s="324" t="str">
        <f t="shared" si="39"/>
        <v/>
      </c>
      <c r="AL69" s="325"/>
      <c r="AM69" s="324" t="str">
        <f t="shared" si="40"/>
        <v/>
      </c>
      <c r="AN69" s="335">
        <f t="shared" si="41"/>
        <v>6.72</v>
      </c>
      <c r="AO69" s="337">
        <f t="shared" si="42"/>
        <v>20839.171583999989</v>
      </c>
      <c r="AP69" s="338" t="str">
        <f t="shared" si="43"/>
        <v>CONSORCIO CHAQUICOCHA S.R.L.</v>
      </c>
      <c r="AQ69" s="339">
        <f t="shared" si="44"/>
        <v>6.72</v>
      </c>
      <c r="AR69" s="340">
        <f t="shared" si="45"/>
        <v>20839.171583999989</v>
      </c>
      <c r="AT69" s="341"/>
    </row>
    <row r="70" spans="1:46" s="305" customFormat="1" x14ac:dyDescent="0.3">
      <c r="A70" s="287"/>
      <c r="B70" s="331" t="s">
        <v>289</v>
      </c>
      <c r="C70" s="332" t="s">
        <v>134</v>
      </c>
      <c r="D70" s="333" t="s">
        <v>456</v>
      </c>
      <c r="E70" s="334">
        <v>12204.128886517612</v>
      </c>
      <c r="F70" s="355"/>
      <c r="G70" s="356"/>
      <c r="H70" s="356"/>
      <c r="I70" s="315" t="str">
        <f t="shared" ref="I70:I133" si="46">IF(H70="","",+H70*G70)</f>
        <v/>
      </c>
      <c r="J70" s="357"/>
      <c r="K70" s="316">
        <v>12204.128886517612</v>
      </c>
      <c r="L70" s="317"/>
      <c r="M70" s="317"/>
      <c r="N70" s="317"/>
      <c r="O70" s="317"/>
      <c r="P70" s="317"/>
      <c r="Q70" s="317"/>
      <c r="R70" s="317"/>
      <c r="S70" s="318"/>
      <c r="T70" s="335">
        <v>2.66</v>
      </c>
      <c r="U70" s="336">
        <v>32462.985799999999</v>
      </c>
      <c r="V70" s="325"/>
      <c r="W70" s="322">
        <f t="shared" ref="W70:W133" si="47">IF(K70="",IF(V70="","",E70*V70),K70*V70)</f>
        <v>0</v>
      </c>
      <c r="X70" s="323"/>
      <c r="Y70" s="324" t="str">
        <f t="shared" ref="Y70:Y133" si="48">IF(L70="",IF(X70="","",E70*X70),L70*X70)</f>
        <v/>
      </c>
      <c r="Z70" s="325"/>
      <c r="AA70" s="322" t="str">
        <f t="shared" ref="AA70:AA133" si="49">IF(M70="",IF(Z70="","",E70*Z70),M70*Z70)</f>
        <v/>
      </c>
      <c r="AB70" s="323"/>
      <c r="AC70" s="324" t="str">
        <f t="shared" ref="AC70:AC133" si="50">IF(N70="",IF(AB70="","",E70*AB70),N70*AB70)</f>
        <v/>
      </c>
      <c r="AD70" s="325"/>
      <c r="AE70" s="322" t="str">
        <f t="shared" ref="AE70:AE133" si="51">IF(O70="",IF(AD70="","",E70*AD70),O70*AD70)</f>
        <v/>
      </c>
      <c r="AF70" s="323"/>
      <c r="AG70" s="324" t="str">
        <f t="shared" ref="AG70:AG133" si="52">IF(P70="",IF(AF70="","",E70*AF70),P70*AF70)</f>
        <v/>
      </c>
      <c r="AH70" s="325"/>
      <c r="AI70" s="322" t="str">
        <f t="shared" ref="AI70:AI133" si="53">IF(Q70="",IF(AH70="","",E70*AH70),Q70*AH70)</f>
        <v/>
      </c>
      <c r="AJ70" s="323"/>
      <c r="AK70" s="324" t="str">
        <f t="shared" ref="AK70:AK133" si="54">IF(R70="",IF(AJ70="","",E70*AJ70),R70*AJ70)</f>
        <v/>
      </c>
      <c r="AL70" s="325"/>
      <c r="AM70" s="324" t="str">
        <f t="shared" ref="AM70:AM133" si="55">IF(S70="",IF(AL70="","",E70*AL70),S70*AL70)</f>
        <v/>
      </c>
      <c r="AN70" s="335">
        <f t="shared" ref="AN70:AN133" si="56">IF(AND(T70="",V70="",Z70="",AB70="",X70="",AD70="",AF70="",AH70="",AJ70="",AL70=""),"",MIN(T70,V70,Z70,AB70,X70,AD70,AF70,AH70,AJ70,AL70))</f>
        <v>2.66</v>
      </c>
      <c r="AO70" s="337">
        <f t="shared" ref="AO70:AO133" si="57">IF(AN70="","",IF(AP70=$T$3,IF(J70="",+AN70*E70,AN70*J70),IF(AP70=$V$3,IF(K70="",AN70*E70,AN70*K70),IF(AP70=$X$3,IF(L70="",AN70*E70,AN70*L70),IF(AP70=$Z$3,IF(M70="",AN70*E70,AN70*M70),IF(AP70=$AB$3,IF(N70="",AN70*E70,AN70*N70),IF(AP70=$AD$3,IF(O70="",AN70*E70,AN70*O70),IF(AP70=$AF$3,IF(P70="",AN70*E70,AN70*P70),IF(AP70=$AH$3,IF(Q70="",AN70*E70,AN70*Q70),IF(AP70=$AJ$3,IF(R70="",AN70*E70,AN70*R70),IF(AP70=$AL$3,IF(S70="",AN70*E70,AN70*S70),"")))))))))))</f>
        <v>32462.98283813685</v>
      </c>
      <c r="AP70" s="338" t="str">
        <f t="shared" ref="AP70:AP133" si="58">IF(AN70="","",IF(AN70=T70,$T$3,IF(AN70=V70,$V$3,IF(AN70=X70,$X$3,IF(AN70=Z70,$Z$3,IF(AN70=AB70,$AB$3,IF(AN70=AD70,$AD$3,IF(AN70=AF70,$AF$3,IF(AN70=AH70,$AH$3,IF(AN70=AJ70,$AJ$3,IF(AN70=AL70,$AL$3,"")))))))))))</f>
        <v>CONSORCIO CHAQUICOCHA S.R.L.</v>
      </c>
      <c r="AQ70" s="339">
        <f t="shared" ref="AQ70:AQ133" si="59">IF($AQ$3="","",IF($AQ$3=$T$3,T70,IF($AQ$3=$V$3,V70,IF($AQ$3=$X$3,X70,IF($AQ$3=$Z$3,Z70,IF($AQ$3=$AB$3,AB70,IF($AQ$3=$AD$3,AD70,IF($AQ$3=$AF$3,AF70,IF($AQ$3=$AH$3,AH70,IF($AQ$3=$AJ$3,AJ70,IF($AQ$3=$AL$3,AL70,"")))))))))))</f>
        <v>2.66</v>
      </c>
      <c r="AR70" s="340">
        <f t="shared" ref="AR70:AR133" si="60">IF(AQ70="","",IF($AQ$3=$T$3,IF(J70="",AQ70*E70,AQ70*J70),IF($AQ$3=$V$3,IF(K70="",AQ70*E70,AQ70*K70),IF($AQ$3=$X$3,IF(L70="",AQ70*E70,AQ70*L70),IF($AQ$3=$Z$3,IF(M70="",AQ70*E70,AQ70*M70),IF($AQ$3=$AB$3,IF(N70="",AQ70*E70,AQ70*N70),IF($AQ$3=$AD$3,IF(O70="",AQ70*E70,AQ70*O70),IF($AQ$3=$AF$3,IF(P70="",AQ70*E70,AQ70*P70),IF($AQ$3=$AH$3,IF(Q70="",AQ70*E70,AQ70*Q70),IF($AQ$3=$AJ$3,IF(R70="",AQ70*E70,AQ70*R70),IF($AQ$3=$AL$3,IF(S70="",AQ70*E70,AQ70*S70),"")))))))))))</f>
        <v>32462.98283813685</v>
      </c>
      <c r="AT70" s="341" t="s">
        <v>545</v>
      </c>
    </row>
    <row r="71" spans="1:46" s="305" customFormat="1" x14ac:dyDescent="0.3">
      <c r="A71" s="287"/>
      <c r="B71" s="331" t="s">
        <v>290</v>
      </c>
      <c r="C71" s="332" t="s">
        <v>135</v>
      </c>
      <c r="D71" s="333" t="s">
        <v>458</v>
      </c>
      <c r="E71" s="334">
        <v>578.55879999999991</v>
      </c>
      <c r="F71" s="355"/>
      <c r="G71" s="356"/>
      <c r="H71" s="356"/>
      <c r="I71" s="315" t="str">
        <f t="shared" si="46"/>
        <v/>
      </c>
      <c r="J71" s="357"/>
      <c r="K71" s="316">
        <v>578.55879999999991</v>
      </c>
      <c r="L71" s="317"/>
      <c r="M71" s="317"/>
      <c r="N71" s="317"/>
      <c r="O71" s="317"/>
      <c r="P71" s="317"/>
      <c r="Q71" s="317"/>
      <c r="R71" s="317"/>
      <c r="S71" s="318"/>
      <c r="T71" s="335">
        <v>36.36</v>
      </c>
      <c r="U71" s="336">
        <v>21036.441599999998</v>
      </c>
      <c r="V71" s="325"/>
      <c r="W71" s="322">
        <f t="shared" si="47"/>
        <v>0</v>
      </c>
      <c r="X71" s="323"/>
      <c r="Y71" s="324" t="str">
        <f t="shared" si="48"/>
        <v/>
      </c>
      <c r="Z71" s="325"/>
      <c r="AA71" s="322" t="str">
        <f t="shared" si="49"/>
        <v/>
      </c>
      <c r="AB71" s="323"/>
      <c r="AC71" s="324" t="str">
        <f t="shared" si="50"/>
        <v/>
      </c>
      <c r="AD71" s="325"/>
      <c r="AE71" s="322" t="str">
        <f t="shared" si="51"/>
        <v/>
      </c>
      <c r="AF71" s="323"/>
      <c r="AG71" s="324" t="str">
        <f t="shared" si="52"/>
        <v/>
      </c>
      <c r="AH71" s="325"/>
      <c r="AI71" s="322" t="str">
        <f t="shared" si="53"/>
        <v/>
      </c>
      <c r="AJ71" s="323"/>
      <c r="AK71" s="324" t="str">
        <f t="shared" si="54"/>
        <v/>
      </c>
      <c r="AL71" s="325"/>
      <c r="AM71" s="324" t="str">
        <f t="shared" si="55"/>
        <v/>
      </c>
      <c r="AN71" s="335">
        <f t="shared" si="56"/>
        <v>36.36</v>
      </c>
      <c r="AO71" s="337">
        <f t="shared" si="57"/>
        <v>21036.397967999997</v>
      </c>
      <c r="AP71" s="338" t="str">
        <f t="shared" si="58"/>
        <v>CONSORCIO CHAQUICOCHA S.R.L.</v>
      </c>
      <c r="AQ71" s="339">
        <f t="shared" si="59"/>
        <v>36.36</v>
      </c>
      <c r="AR71" s="340">
        <f t="shared" si="60"/>
        <v>21036.397967999997</v>
      </c>
      <c r="AT71" s="341"/>
    </row>
    <row r="72" spans="1:46" s="305" customFormat="1" x14ac:dyDescent="0.3">
      <c r="A72" s="287"/>
      <c r="B72" s="331" t="s">
        <v>291</v>
      </c>
      <c r="C72" s="332" t="s">
        <v>136</v>
      </c>
      <c r="D72" s="333" t="s">
        <v>458</v>
      </c>
      <c r="E72" s="334">
        <v>1160.9276000000004</v>
      </c>
      <c r="F72" s="355"/>
      <c r="G72" s="356"/>
      <c r="H72" s="356"/>
      <c r="I72" s="315" t="str">
        <f t="shared" si="46"/>
        <v/>
      </c>
      <c r="J72" s="357"/>
      <c r="K72" s="316">
        <v>1160.9276000000004</v>
      </c>
      <c r="L72" s="317"/>
      <c r="M72" s="317"/>
      <c r="N72" s="317"/>
      <c r="O72" s="317"/>
      <c r="P72" s="317"/>
      <c r="Q72" s="317"/>
      <c r="R72" s="317"/>
      <c r="S72" s="318"/>
      <c r="T72" s="335">
        <v>38.950000000000003</v>
      </c>
      <c r="U72" s="336">
        <v>45218.223500000007</v>
      </c>
      <c r="V72" s="325"/>
      <c r="W72" s="322">
        <f t="shared" si="47"/>
        <v>0</v>
      </c>
      <c r="X72" s="323"/>
      <c r="Y72" s="324" t="str">
        <f t="shared" si="48"/>
        <v/>
      </c>
      <c r="Z72" s="325"/>
      <c r="AA72" s="322" t="str">
        <f t="shared" si="49"/>
        <v/>
      </c>
      <c r="AB72" s="323"/>
      <c r="AC72" s="324" t="str">
        <f t="shared" si="50"/>
        <v/>
      </c>
      <c r="AD72" s="325"/>
      <c r="AE72" s="322" t="str">
        <f t="shared" si="51"/>
        <v/>
      </c>
      <c r="AF72" s="323"/>
      <c r="AG72" s="324" t="str">
        <f t="shared" si="52"/>
        <v/>
      </c>
      <c r="AH72" s="325"/>
      <c r="AI72" s="322" t="str">
        <f t="shared" si="53"/>
        <v/>
      </c>
      <c r="AJ72" s="323"/>
      <c r="AK72" s="324" t="str">
        <f t="shared" si="54"/>
        <v/>
      </c>
      <c r="AL72" s="325"/>
      <c r="AM72" s="324" t="str">
        <f t="shared" si="55"/>
        <v/>
      </c>
      <c r="AN72" s="335">
        <f t="shared" si="56"/>
        <v>38.950000000000003</v>
      </c>
      <c r="AO72" s="337">
        <f t="shared" si="57"/>
        <v>45218.130020000019</v>
      </c>
      <c r="AP72" s="338" t="str">
        <f t="shared" si="58"/>
        <v>CONSORCIO CHAQUICOCHA S.R.L.</v>
      </c>
      <c r="AQ72" s="339">
        <f t="shared" si="59"/>
        <v>38.950000000000003</v>
      </c>
      <c r="AR72" s="340">
        <f t="shared" si="60"/>
        <v>45218.130020000019</v>
      </c>
      <c r="AT72" s="341"/>
    </row>
    <row r="73" spans="1:46" s="305" customFormat="1" x14ac:dyDescent="0.3">
      <c r="A73" s="287"/>
      <c r="B73" s="331" t="s">
        <v>292</v>
      </c>
      <c r="C73" s="332" t="s">
        <v>137</v>
      </c>
      <c r="D73" s="333" t="s">
        <v>456</v>
      </c>
      <c r="E73" s="334">
        <v>4752.0479600000026</v>
      </c>
      <c r="F73" s="355"/>
      <c r="G73" s="356"/>
      <c r="H73" s="356"/>
      <c r="I73" s="315" t="str">
        <f t="shared" si="46"/>
        <v/>
      </c>
      <c r="J73" s="357"/>
      <c r="K73" s="316">
        <v>4752.0479600000026</v>
      </c>
      <c r="L73" s="317"/>
      <c r="M73" s="317"/>
      <c r="N73" s="317"/>
      <c r="O73" s="317"/>
      <c r="P73" s="317"/>
      <c r="Q73" s="317"/>
      <c r="R73" s="317"/>
      <c r="S73" s="318"/>
      <c r="T73" s="335">
        <v>12.47</v>
      </c>
      <c r="U73" s="336">
        <v>59258.063500000004</v>
      </c>
      <c r="V73" s="325"/>
      <c r="W73" s="322">
        <f t="shared" si="47"/>
        <v>0</v>
      </c>
      <c r="X73" s="323"/>
      <c r="Y73" s="324" t="str">
        <f t="shared" si="48"/>
        <v/>
      </c>
      <c r="Z73" s="325"/>
      <c r="AA73" s="322" t="str">
        <f t="shared" si="49"/>
        <v/>
      </c>
      <c r="AB73" s="323"/>
      <c r="AC73" s="324" t="str">
        <f t="shared" si="50"/>
        <v/>
      </c>
      <c r="AD73" s="325"/>
      <c r="AE73" s="322" t="str">
        <f t="shared" si="51"/>
        <v/>
      </c>
      <c r="AF73" s="323"/>
      <c r="AG73" s="324" t="str">
        <f t="shared" si="52"/>
        <v/>
      </c>
      <c r="AH73" s="325"/>
      <c r="AI73" s="322" t="str">
        <f t="shared" si="53"/>
        <v/>
      </c>
      <c r="AJ73" s="323"/>
      <c r="AK73" s="324" t="str">
        <f t="shared" si="54"/>
        <v/>
      </c>
      <c r="AL73" s="325"/>
      <c r="AM73" s="324" t="str">
        <f t="shared" si="55"/>
        <v/>
      </c>
      <c r="AN73" s="335">
        <f t="shared" si="56"/>
        <v>12.47</v>
      </c>
      <c r="AO73" s="337">
        <f t="shared" si="57"/>
        <v>59258.038061200037</v>
      </c>
      <c r="AP73" s="338" t="str">
        <f t="shared" si="58"/>
        <v>CONSORCIO CHAQUICOCHA S.R.L.</v>
      </c>
      <c r="AQ73" s="339">
        <f t="shared" si="59"/>
        <v>12.47</v>
      </c>
      <c r="AR73" s="340">
        <f t="shared" si="60"/>
        <v>59258.038061200037</v>
      </c>
      <c r="AT73" s="341"/>
    </row>
    <row r="74" spans="1:46" s="305" customFormat="1" x14ac:dyDescent="0.3">
      <c r="A74" s="287"/>
      <c r="B74" s="331" t="s">
        <v>293</v>
      </c>
      <c r="C74" s="332" t="s">
        <v>138</v>
      </c>
      <c r="D74" s="333" t="s">
        <v>458</v>
      </c>
      <c r="E74" s="334">
        <v>3101.0671999999986</v>
      </c>
      <c r="F74" s="355"/>
      <c r="G74" s="356"/>
      <c r="H74" s="356"/>
      <c r="I74" s="315" t="str">
        <f t="shared" si="46"/>
        <v/>
      </c>
      <c r="J74" s="357"/>
      <c r="K74" s="316">
        <v>3101.0671999999986</v>
      </c>
      <c r="L74" s="317"/>
      <c r="M74" s="317"/>
      <c r="N74" s="317"/>
      <c r="O74" s="317"/>
      <c r="P74" s="317"/>
      <c r="Q74" s="317"/>
      <c r="R74" s="317"/>
      <c r="S74" s="318"/>
      <c r="T74" s="335">
        <v>93.52</v>
      </c>
      <c r="U74" s="336">
        <v>290012.06640000001</v>
      </c>
      <c r="V74" s="325"/>
      <c r="W74" s="322">
        <f t="shared" si="47"/>
        <v>0</v>
      </c>
      <c r="X74" s="323"/>
      <c r="Y74" s="324" t="str">
        <f t="shared" si="48"/>
        <v/>
      </c>
      <c r="Z74" s="325"/>
      <c r="AA74" s="322" t="str">
        <f t="shared" si="49"/>
        <v/>
      </c>
      <c r="AB74" s="323"/>
      <c r="AC74" s="324" t="str">
        <f t="shared" si="50"/>
        <v/>
      </c>
      <c r="AD74" s="325"/>
      <c r="AE74" s="322" t="str">
        <f t="shared" si="51"/>
        <v/>
      </c>
      <c r="AF74" s="323"/>
      <c r="AG74" s="324" t="str">
        <f t="shared" si="52"/>
        <v/>
      </c>
      <c r="AH74" s="325"/>
      <c r="AI74" s="322" t="str">
        <f t="shared" si="53"/>
        <v/>
      </c>
      <c r="AJ74" s="323"/>
      <c r="AK74" s="324" t="str">
        <f t="shared" si="54"/>
        <v/>
      </c>
      <c r="AL74" s="325"/>
      <c r="AM74" s="324" t="str">
        <f t="shared" si="55"/>
        <v/>
      </c>
      <c r="AN74" s="335">
        <f t="shared" si="56"/>
        <v>93.52</v>
      </c>
      <c r="AO74" s="337">
        <f t="shared" si="57"/>
        <v>290011.80454399984</v>
      </c>
      <c r="AP74" s="338" t="str">
        <f t="shared" si="58"/>
        <v>CONSORCIO CHAQUICOCHA S.R.L.</v>
      </c>
      <c r="AQ74" s="339">
        <f t="shared" si="59"/>
        <v>93.52</v>
      </c>
      <c r="AR74" s="340">
        <f t="shared" si="60"/>
        <v>290011.80454399984</v>
      </c>
      <c r="AT74" s="341" t="s">
        <v>546</v>
      </c>
    </row>
    <row r="75" spans="1:46" s="305" customFormat="1" x14ac:dyDescent="0.3">
      <c r="A75" s="287"/>
      <c r="B75" s="331" t="s">
        <v>294</v>
      </c>
      <c r="C75" s="332" t="s">
        <v>139</v>
      </c>
      <c r="D75" s="333" t="s">
        <v>458</v>
      </c>
      <c r="E75" s="334">
        <v>3837.2028000000018</v>
      </c>
      <c r="F75" s="355"/>
      <c r="G75" s="356"/>
      <c r="H75" s="356"/>
      <c r="I75" s="315" t="str">
        <f t="shared" si="46"/>
        <v/>
      </c>
      <c r="J75" s="357"/>
      <c r="K75" s="316">
        <v>3837.2028000000018</v>
      </c>
      <c r="L75" s="317"/>
      <c r="M75" s="317"/>
      <c r="N75" s="317"/>
      <c r="O75" s="317"/>
      <c r="P75" s="317"/>
      <c r="Q75" s="317"/>
      <c r="R75" s="317"/>
      <c r="S75" s="318"/>
      <c r="T75" s="335">
        <v>108.28</v>
      </c>
      <c r="U75" s="336">
        <v>415492.016</v>
      </c>
      <c r="V75" s="325"/>
      <c r="W75" s="322">
        <f t="shared" si="47"/>
        <v>0</v>
      </c>
      <c r="X75" s="323"/>
      <c r="Y75" s="324" t="str">
        <f t="shared" si="48"/>
        <v/>
      </c>
      <c r="Z75" s="325"/>
      <c r="AA75" s="322" t="str">
        <f t="shared" si="49"/>
        <v/>
      </c>
      <c r="AB75" s="323"/>
      <c r="AC75" s="324" t="str">
        <f t="shared" si="50"/>
        <v/>
      </c>
      <c r="AD75" s="325"/>
      <c r="AE75" s="322" t="str">
        <f t="shared" si="51"/>
        <v/>
      </c>
      <c r="AF75" s="323"/>
      <c r="AG75" s="324" t="str">
        <f t="shared" si="52"/>
        <v/>
      </c>
      <c r="AH75" s="325"/>
      <c r="AI75" s="322" t="str">
        <f t="shared" si="53"/>
        <v/>
      </c>
      <c r="AJ75" s="323"/>
      <c r="AK75" s="324" t="str">
        <f t="shared" si="54"/>
        <v/>
      </c>
      <c r="AL75" s="325"/>
      <c r="AM75" s="324" t="str">
        <f t="shared" si="55"/>
        <v/>
      </c>
      <c r="AN75" s="335">
        <f t="shared" si="56"/>
        <v>108.28</v>
      </c>
      <c r="AO75" s="337">
        <f t="shared" si="57"/>
        <v>415492.3191840002</v>
      </c>
      <c r="AP75" s="338" t="str">
        <f t="shared" si="58"/>
        <v>CONSORCIO CHAQUICOCHA S.R.L.</v>
      </c>
      <c r="AQ75" s="339">
        <f t="shared" si="59"/>
        <v>108.28</v>
      </c>
      <c r="AR75" s="340">
        <f t="shared" si="60"/>
        <v>415492.3191840002</v>
      </c>
      <c r="AT75" s="341" t="s">
        <v>546</v>
      </c>
    </row>
    <row r="76" spans="1:46" s="305" customFormat="1" x14ac:dyDescent="0.3">
      <c r="A76" s="287"/>
      <c r="B76" s="342" t="s">
        <v>295</v>
      </c>
      <c r="C76" s="343" t="s">
        <v>140</v>
      </c>
      <c r="D76" s="344" t="s">
        <v>456</v>
      </c>
      <c r="E76" s="345">
        <v>1415.645</v>
      </c>
      <c r="F76" s="355"/>
      <c r="G76" s="356"/>
      <c r="H76" s="356"/>
      <c r="I76" s="315" t="str">
        <f t="shared" si="46"/>
        <v/>
      </c>
      <c r="J76" s="357"/>
      <c r="K76" s="316">
        <v>1415.645</v>
      </c>
      <c r="L76" s="317"/>
      <c r="M76" s="317"/>
      <c r="N76" s="317"/>
      <c r="O76" s="317"/>
      <c r="P76" s="317"/>
      <c r="Q76" s="317"/>
      <c r="R76" s="317"/>
      <c r="S76" s="318"/>
      <c r="T76" s="346">
        <v>2.36</v>
      </c>
      <c r="U76" s="347">
        <v>3340.9340000000002</v>
      </c>
      <c r="V76" s="325"/>
      <c r="W76" s="322">
        <f t="shared" si="47"/>
        <v>0</v>
      </c>
      <c r="X76" s="323"/>
      <c r="Y76" s="324" t="str">
        <f t="shared" si="48"/>
        <v/>
      </c>
      <c r="Z76" s="325"/>
      <c r="AA76" s="322" t="str">
        <f t="shared" si="49"/>
        <v/>
      </c>
      <c r="AB76" s="323"/>
      <c r="AC76" s="324" t="str">
        <f t="shared" si="50"/>
        <v/>
      </c>
      <c r="AD76" s="325"/>
      <c r="AE76" s="322" t="str">
        <f t="shared" si="51"/>
        <v/>
      </c>
      <c r="AF76" s="323"/>
      <c r="AG76" s="324" t="str">
        <f t="shared" si="52"/>
        <v/>
      </c>
      <c r="AH76" s="325"/>
      <c r="AI76" s="322" t="str">
        <f t="shared" si="53"/>
        <v/>
      </c>
      <c r="AJ76" s="323"/>
      <c r="AK76" s="324" t="str">
        <f t="shared" si="54"/>
        <v/>
      </c>
      <c r="AL76" s="325"/>
      <c r="AM76" s="324" t="str">
        <f t="shared" si="55"/>
        <v/>
      </c>
      <c r="AN76" s="346">
        <f t="shared" si="56"/>
        <v>2.36</v>
      </c>
      <c r="AO76" s="348">
        <f t="shared" si="57"/>
        <v>3340.9222</v>
      </c>
      <c r="AP76" s="349" t="str">
        <f t="shared" si="58"/>
        <v>CONSORCIO CHAQUICOCHA S.R.L.</v>
      </c>
      <c r="AQ76" s="350">
        <f t="shared" si="59"/>
        <v>2.36</v>
      </c>
      <c r="AR76" s="351">
        <f t="shared" si="60"/>
        <v>3340.9222</v>
      </c>
      <c r="AT76" s="352"/>
    </row>
    <row r="77" spans="1:46" s="305" customFormat="1" x14ac:dyDescent="0.3">
      <c r="A77" s="287"/>
      <c r="B77" s="288" t="s">
        <v>296</v>
      </c>
      <c r="C77" s="289" t="s">
        <v>144</v>
      </c>
      <c r="D77" s="290"/>
      <c r="E77" s="353"/>
      <c r="F77" s="292"/>
      <c r="G77" s="293"/>
      <c r="H77" s="293"/>
      <c r="I77" s="294" t="str">
        <f t="shared" si="46"/>
        <v/>
      </c>
      <c r="J77" s="295"/>
      <c r="K77" s="296"/>
      <c r="L77" s="296"/>
      <c r="M77" s="296"/>
      <c r="N77" s="296"/>
      <c r="O77" s="296"/>
      <c r="P77" s="296"/>
      <c r="Q77" s="296"/>
      <c r="R77" s="296"/>
      <c r="S77" s="297"/>
      <c r="T77" s="298"/>
      <c r="U77" s="299"/>
      <c r="V77" s="300"/>
      <c r="W77" s="301" t="str">
        <f t="shared" si="47"/>
        <v/>
      </c>
      <c r="X77" s="298"/>
      <c r="Y77" s="299" t="str">
        <f t="shared" si="48"/>
        <v/>
      </c>
      <c r="Z77" s="300"/>
      <c r="AA77" s="301" t="str">
        <f t="shared" si="49"/>
        <v/>
      </c>
      <c r="AB77" s="298"/>
      <c r="AC77" s="299" t="str">
        <f t="shared" si="50"/>
        <v/>
      </c>
      <c r="AD77" s="300"/>
      <c r="AE77" s="301" t="str">
        <f t="shared" si="51"/>
        <v/>
      </c>
      <c r="AF77" s="298"/>
      <c r="AG77" s="299" t="str">
        <f t="shared" si="52"/>
        <v/>
      </c>
      <c r="AH77" s="300"/>
      <c r="AI77" s="301" t="str">
        <f t="shared" si="53"/>
        <v/>
      </c>
      <c r="AJ77" s="298"/>
      <c r="AK77" s="299" t="str">
        <f t="shared" si="54"/>
        <v/>
      </c>
      <c r="AL77" s="300"/>
      <c r="AM77" s="299" t="str">
        <f t="shared" si="55"/>
        <v/>
      </c>
      <c r="AN77" s="298" t="str">
        <f t="shared" si="56"/>
        <v/>
      </c>
      <c r="AO77" s="302" t="str">
        <f t="shared" si="57"/>
        <v/>
      </c>
      <c r="AP77" s="303" t="str">
        <f t="shared" si="58"/>
        <v/>
      </c>
      <c r="AQ77" s="304"/>
      <c r="AR77" s="303"/>
      <c r="AT77" s="354"/>
    </row>
    <row r="78" spans="1:46" s="305" customFormat="1" x14ac:dyDescent="0.3">
      <c r="A78" s="287"/>
      <c r="B78" s="309" t="s">
        <v>297</v>
      </c>
      <c r="C78" s="310" t="s">
        <v>132</v>
      </c>
      <c r="D78" s="311" t="s">
        <v>458</v>
      </c>
      <c r="E78" s="312">
        <v>34520.399999999987</v>
      </c>
      <c r="F78" s="355"/>
      <c r="G78" s="356"/>
      <c r="H78" s="356"/>
      <c r="I78" s="315" t="str">
        <f t="shared" si="46"/>
        <v/>
      </c>
      <c r="J78" s="357"/>
      <c r="K78" s="316">
        <v>34520.399999999987</v>
      </c>
      <c r="L78" s="317"/>
      <c r="M78" s="317"/>
      <c r="N78" s="317"/>
      <c r="O78" s="317"/>
      <c r="P78" s="317"/>
      <c r="Q78" s="317"/>
      <c r="R78" s="317"/>
      <c r="S78" s="318"/>
      <c r="T78" s="319">
        <v>6.54</v>
      </c>
      <c r="U78" s="320">
        <v>225763.416</v>
      </c>
      <c r="V78" s="325"/>
      <c r="W78" s="322">
        <f t="shared" si="47"/>
        <v>0</v>
      </c>
      <c r="X78" s="323"/>
      <c r="Y78" s="324" t="str">
        <f t="shared" si="48"/>
        <v/>
      </c>
      <c r="Z78" s="325"/>
      <c r="AA78" s="322" t="str">
        <f t="shared" si="49"/>
        <v/>
      </c>
      <c r="AB78" s="323"/>
      <c r="AC78" s="324" t="str">
        <f t="shared" si="50"/>
        <v/>
      </c>
      <c r="AD78" s="325"/>
      <c r="AE78" s="322" t="str">
        <f t="shared" si="51"/>
        <v/>
      </c>
      <c r="AF78" s="323"/>
      <c r="AG78" s="324" t="str">
        <f t="shared" si="52"/>
        <v/>
      </c>
      <c r="AH78" s="325"/>
      <c r="AI78" s="322" t="str">
        <f t="shared" si="53"/>
        <v/>
      </c>
      <c r="AJ78" s="323"/>
      <c r="AK78" s="324" t="str">
        <f t="shared" si="54"/>
        <v/>
      </c>
      <c r="AL78" s="325"/>
      <c r="AM78" s="324" t="str">
        <f t="shared" si="55"/>
        <v/>
      </c>
      <c r="AN78" s="319">
        <f t="shared" si="56"/>
        <v>6.54</v>
      </c>
      <c r="AO78" s="326">
        <f t="shared" si="57"/>
        <v>225763.41599999991</v>
      </c>
      <c r="AP78" s="327" t="str">
        <f t="shared" si="58"/>
        <v>CONSORCIO CHAQUICOCHA S.R.L.</v>
      </c>
      <c r="AQ78" s="328">
        <f t="shared" si="59"/>
        <v>6.54</v>
      </c>
      <c r="AR78" s="329">
        <f t="shared" si="60"/>
        <v>225763.41599999991</v>
      </c>
      <c r="AT78" s="330"/>
    </row>
    <row r="79" spans="1:46" s="305" customFormat="1" x14ac:dyDescent="0.3">
      <c r="A79" s="287"/>
      <c r="B79" s="331" t="s">
        <v>298</v>
      </c>
      <c r="C79" s="332" t="s">
        <v>133</v>
      </c>
      <c r="D79" s="333" t="s">
        <v>458</v>
      </c>
      <c r="E79" s="334">
        <v>13780.800000000037</v>
      </c>
      <c r="F79" s="355"/>
      <c r="G79" s="356"/>
      <c r="H79" s="356"/>
      <c r="I79" s="315" t="str">
        <f t="shared" si="46"/>
        <v/>
      </c>
      <c r="J79" s="357"/>
      <c r="K79" s="316">
        <v>13780.800000000037</v>
      </c>
      <c r="L79" s="317"/>
      <c r="M79" s="317"/>
      <c r="N79" s="317"/>
      <c r="O79" s="317"/>
      <c r="P79" s="317"/>
      <c r="Q79" s="317"/>
      <c r="R79" s="317"/>
      <c r="S79" s="318"/>
      <c r="T79" s="335">
        <v>6.72</v>
      </c>
      <c r="U79" s="336">
        <v>92606.975999999995</v>
      </c>
      <c r="V79" s="325"/>
      <c r="W79" s="322">
        <f t="shared" si="47"/>
        <v>0</v>
      </c>
      <c r="X79" s="323"/>
      <c r="Y79" s="324" t="str">
        <f t="shared" si="48"/>
        <v/>
      </c>
      <c r="Z79" s="325"/>
      <c r="AA79" s="322" t="str">
        <f t="shared" si="49"/>
        <v/>
      </c>
      <c r="AB79" s="323"/>
      <c r="AC79" s="324" t="str">
        <f t="shared" si="50"/>
        <v/>
      </c>
      <c r="AD79" s="325"/>
      <c r="AE79" s="322" t="str">
        <f t="shared" si="51"/>
        <v/>
      </c>
      <c r="AF79" s="323"/>
      <c r="AG79" s="324" t="str">
        <f t="shared" si="52"/>
        <v/>
      </c>
      <c r="AH79" s="325"/>
      <c r="AI79" s="322" t="str">
        <f t="shared" si="53"/>
        <v/>
      </c>
      <c r="AJ79" s="323"/>
      <c r="AK79" s="324" t="str">
        <f t="shared" si="54"/>
        <v/>
      </c>
      <c r="AL79" s="325"/>
      <c r="AM79" s="324" t="str">
        <f t="shared" si="55"/>
        <v/>
      </c>
      <c r="AN79" s="335">
        <f t="shared" si="56"/>
        <v>6.72</v>
      </c>
      <c r="AO79" s="337">
        <f t="shared" si="57"/>
        <v>92606.976000000242</v>
      </c>
      <c r="AP79" s="338" t="str">
        <f t="shared" si="58"/>
        <v>CONSORCIO CHAQUICOCHA S.R.L.</v>
      </c>
      <c r="AQ79" s="339">
        <f t="shared" si="59"/>
        <v>6.72</v>
      </c>
      <c r="AR79" s="340">
        <f t="shared" si="60"/>
        <v>92606.976000000242</v>
      </c>
      <c r="AT79" s="341"/>
    </row>
    <row r="80" spans="1:46" s="305" customFormat="1" x14ac:dyDescent="0.3">
      <c r="A80" s="287"/>
      <c r="B80" s="331" t="s">
        <v>299</v>
      </c>
      <c r="C80" s="332" t="s">
        <v>134</v>
      </c>
      <c r="D80" s="333" t="s">
        <v>456</v>
      </c>
      <c r="E80" s="334">
        <v>56400.658220388585</v>
      </c>
      <c r="F80" s="355"/>
      <c r="G80" s="356"/>
      <c r="H80" s="356"/>
      <c r="I80" s="315" t="str">
        <f t="shared" si="46"/>
        <v/>
      </c>
      <c r="J80" s="357"/>
      <c r="K80" s="316">
        <v>56400.658220388585</v>
      </c>
      <c r="L80" s="317"/>
      <c r="M80" s="317"/>
      <c r="N80" s="317"/>
      <c r="O80" s="317"/>
      <c r="P80" s="317"/>
      <c r="Q80" s="317"/>
      <c r="R80" s="317"/>
      <c r="S80" s="318"/>
      <c r="T80" s="335">
        <v>2.66</v>
      </c>
      <c r="U80" s="336">
        <v>150025.7556</v>
      </c>
      <c r="V80" s="325"/>
      <c r="W80" s="322">
        <f t="shared" si="47"/>
        <v>0</v>
      </c>
      <c r="X80" s="323"/>
      <c r="Y80" s="324" t="str">
        <f t="shared" si="48"/>
        <v/>
      </c>
      <c r="Z80" s="325"/>
      <c r="AA80" s="322" t="str">
        <f t="shared" si="49"/>
        <v/>
      </c>
      <c r="AB80" s="323"/>
      <c r="AC80" s="324" t="str">
        <f t="shared" si="50"/>
        <v/>
      </c>
      <c r="AD80" s="325"/>
      <c r="AE80" s="322" t="str">
        <f t="shared" si="51"/>
        <v/>
      </c>
      <c r="AF80" s="323"/>
      <c r="AG80" s="324" t="str">
        <f t="shared" si="52"/>
        <v/>
      </c>
      <c r="AH80" s="325"/>
      <c r="AI80" s="322" t="str">
        <f t="shared" si="53"/>
        <v/>
      </c>
      <c r="AJ80" s="323"/>
      <c r="AK80" s="324" t="str">
        <f t="shared" si="54"/>
        <v/>
      </c>
      <c r="AL80" s="325"/>
      <c r="AM80" s="324" t="str">
        <f t="shared" si="55"/>
        <v/>
      </c>
      <c r="AN80" s="335">
        <f t="shared" si="56"/>
        <v>2.66</v>
      </c>
      <c r="AO80" s="337">
        <f t="shared" si="57"/>
        <v>150025.75086623363</v>
      </c>
      <c r="AP80" s="338" t="str">
        <f t="shared" si="58"/>
        <v>CONSORCIO CHAQUICOCHA S.R.L.</v>
      </c>
      <c r="AQ80" s="339">
        <f t="shared" si="59"/>
        <v>2.66</v>
      </c>
      <c r="AR80" s="340">
        <f t="shared" si="60"/>
        <v>150025.75086623363</v>
      </c>
      <c r="AT80" s="341" t="s">
        <v>545</v>
      </c>
    </row>
    <row r="81" spans="1:46" s="305" customFormat="1" x14ac:dyDescent="0.3">
      <c r="A81" s="287"/>
      <c r="B81" s="331" t="s">
        <v>300</v>
      </c>
      <c r="C81" s="332" t="s">
        <v>135</v>
      </c>
      <c r="D81" s="333" t="s">
        <v>458</v>
      </c>
      <c r="E81" s="334">
        <v>5646.1</v>
      </c>
      <c r="F81" s="355"/>
      <c r="G81" s="356"/>
      <c r="H81" s="356"/>
      <c r="I81" s="315" t="str">
        <f t="shared" si="46"/>
        <v/>
      </c>
      <c r="J81" s="357"/>
      <c r="K81" s="316">
        <v>5646.1</v>
      </c>
      <c r="L81" s="317"/>
      <c r="M81" s="317"/>
      <c r="N81" s="317"/>
      <c r="O81" s="317"/>
      <c r="P81" s="317"/>
      <c r="Q81" s="317"/>
      <c r="R81" s="317"/>
      <c r="S81" s="318"/>
      <c r="T81" s="335">
        <v>36.36</v>
      </c>
      <c r="U81" s="336">
        <v>205292.196</v>
      </c>
      <c r="V81" s="325"/>
      <c r="W81" s="322">
        <f t="shared" si="47"/>
        <v>0</v>
      </c>
      <c r="X81" s="323"/>
      <c r="Y81" s="324" t="str">
        <f t="shared" si="48"/>
        <v/>
      </c>
      <c r="Z81" s="325"/>
      <c r="AA81" s="322" t="str">
        <f t="shared" si="49"/>
        <v/>
      </c>
      <c r="AB81" s="323"/>
      <c r="AC81" s="324" t="str">
        <f t="shared" si="50"/>
        <v/>
      </c>
      <c r="AD81" s="325"/>
      <c r="AE81" s="322" t="str">
        <f t="shared" si="51"/>
        <v/>
      </c>
      <c r="AF81" s="323"/>
      <c r="AG81" s="324" t="str">
        <f t="shared" si="52"/>
        <v/>
      </c>
      <c r="AH81" s="325"/>
      <c r="AI81" s="322" t="str">
        <f t="shared" si="53"/>
        <v/>
      </c>
      <c r="AJ81" s="323"/>
      <c r="AK81" s="324" t="str">
        <f t="shared" si="54"/>
        <v/>
      </c>
      <c r="AL81" s="325"/>
      <c r="AM81" s="324" t="str">
        <f t="shared" si="55"/>
        <v/>
      </c>
      <c r="AN81" s="335">
        <f t="shared" si="56"/>
        <v>36.36</v>
      </c>
      <c r="AO81" s="337">
        <f t="shared" si="57"/>
        <v>205292.196</v>
      </c>
      <c r="AP81" s="338" t="str">
        <f t="shared" si="58"/>
        <v>CONSORCIO CHAQUICOCHA S.R.L.</v>
      </c>
      <c r="AQ81" s="339">
        <f t="shared" si="59"/>
        <v>36.36</v>
      </c>
      <c r="AR81" s="340">
        <f t="shared" si="60"/>
        <v>205292.196</v>
      </c>
      <c r="AT81" s="341"/>
    </row>
    <row r="82" spans="1:46" s="305" customFormat="1" x14ac:dyDescent="0.3">
      <c r="A82" s="287"/>
      <c r="B82" s="331" t="s">
        <v>301</v>
      </c>
      <c r="C82" s="332" t="s">
        <v>136</v>
      </c>
      <c r="D82" s="333" t="s">
        <v>458</v>
      </c>
      <c r="E82" s="334">
        <v>4114.3999999999905</v>
      </c>
      <c r="F82" s="355"/>
      <c r="G82" s="356"/>
      <c r="H82" s="356"/>
      <c r="I82" s="315" t="str">
        <f t="shared" si="46"/>
        <v/>
      </c>
      <c r="J82" s="357"/>
      <c r="K82" s="316">
        <v>4114.3999999999905</v>
      </c>
      <c r="L82" s="317"/>
      <c r="M82" s="317"/>
      <c r="N82" s="317"/>
      <c r="O82" s="317"/>
      <c r="P82" s="317"/>
      <c r="Q82" s="317"/>
      <c r="R82" s="317"/>
      <c r="S82" s="318"/>
      <c r="T82" s="335">
        <v>38.950000000000003</v>
      </c>
      <c r="U82" s="336">
        <v>160255.88</v>
      </c>
      <c r="V82" s="325"/>
      <c r="W82" s="322">
        <f t="shared" si="47"/>
        <v>0</v>
      </c>
      <c r="X82" s="323"/>
      <c r="Y82" s="324" t="str">
        <f t="shared" si="48"/>
        <v/>
      </c>
      <c r="Z82" s="325"/>
      <c r="AA82" s="322" t="str">
        <f t="shared" si="49"/>
        <v/>
      </c>
      <c r="AB82" s="323"/>
      <c r="AC82" s="324" t="str">
        <f t="shared" si="50"/>
        <v/>
      </c>
      <c r="AD82" s="325"/>
      <c r="AE82" s="322" t="str">
        <f t="shared" si="51"/>
        <v/>
      </c>
      <c r="AF82" s="323"/>
      <c r="AG82" s="324" t="str">
        <f t="shared" si="52"/>
        <v/>
      </c>
      <c r="AH82" s="325"/>
      <c r="AI82" s="322" t="str">
        <f t="shared" si="53"/>
        <v/>
      </c>
      <c r="AJ82" s="323"/>
      <c r="AK82" s="324" t="str">
        <f t="shared" si="54"/>
        <v/>
      </c>
      <c r="AL82" s="325"/>
      <c r="AM82" s="324" t="str">
        <f t="shared" si="55"/>
        <v/>
      </c>
      <c r="AN82" s="335">
        <f t="shared" si="56"/>
        <v>38.950000000000003</v>
      </c>
      <c r="AO82" s="337">
        <f t="shared" si="57"/>
        <v>160255.87999999966</v>
      </c>
      <c r="AP82" s="338" t="str">
        <f t="shared" si="58"/>
        <v>CONSORCIO CHAQUICOCHA S.R.L.</v>
      </c>
      <c r="AQ82" s="339">
        <f t="shared" si="59"/>
        <v>38.950000000000003</v>
      </c>
      <c r="AR82" s="340">
        <f t="shared" si="60"/>
        <v>160255.87999999966</v>
      </c>
      <c r="AT82" s="341"/>
    </row>
    <row r="83" spans="1:46" s="305" customFormat="1" x14ac:dyDescent="0.3">
      <c r="A83" s="287"/>
      <c r="B83" s="331" t="s">
        <v>302</v>
      </c>
      <c r="C83" s="332" t="s">
        <v>137</v>
      </c>
      <c r="D83" s="333" t="s">
        <v>456</v>
      </c>
      <c r="E83" s="334">
        <v>19821.779999999984</v>
      </c>
      <c r="F83" s="355"/>
      <c r="G83" s="356"/>
      <c r="H83" s="356"/>
      <c r="I83" s="315" t="str">
        <f t="shared" si="46"/>
        <v/>
      </c>
      <c r="J83" s="357"/>
      <c r="K83" s="316">
        <v>19821.779999999984</v>
      </c>
      <c r="L83" s="317"/>
      <c r="M83" s="317"/>
      <c r="N83" s="317"/>
      <c r="O83" s="317"/>
      <c r="P83" s="317"/>
      <c r="Q83" s="317"/>
      <c r="R83" s="317"/>
      <c r="S83" s="318"/>
      <c r="T83" s="335">
        <v>12.47</v>
      </c>
      <c r="U83" s="336">
        <v>247177.59659999999</v>
      </c>
      <c r="V83" s="325"/>
      <c r="W83" s="322">
        <f t="shared" si="47"/>
        <v>0</v>
      </c>
      <c r="X83" s="323"/>
      <c r="Y83" s="324" t="str">
        <f t="shared" si="48"/>
        <v/>
      </c>
      <c r="Z83" s="325"/>
      <c r="AA83" s="322" t="str">
        <f t="shared" si="49"/>
        <v/>
      </c>
      <c r="AB83" s="323"/>
      <c r="AC83" s="324" t="str">
        <f t="shared" si="50"/>
        <v/>
      </c>
      <c r="AD83" s="325"/>
      <c r="AE83" s="322" t="str">
        <f t="shared" si="51"/>
        <v/>
      </c>
      <c r="AF83" s="323"/>
      <c r="AG83" s="324" t="str">
        <f t="shared" si="52"/>
        <v/>
      </c>
      <c r="AH83" s="325"/>
      <c r="AI83" s="322" t="str">
        <f t="shared" si="53"/>
        <v/>
      </c>
      <c r="AJ83" s="323"/>
      <c r="AK83" s="324" t="str">
        <f t="shared" si="54"/>
        <v/>
      </c>
      <c r="AL83" s="325"/>
      <c r="AM83" s="324" t="str">
        <f t="shared" si="55"/>
        <v/>
      </c>
      <c r="AN83" s="335">
        <f t="shared" si="56"/>
        <v>12.47</v>
      </c>
      <c r="AO83" s="337">
        <f t="shared" si="57"/>
        <v>247177.59659999982</v>
      </c>
      <c r="AP83" s="338" t="str">
        <f t="shared" si="58"/>
        <v>CONSORCIO CHAQUICOCHA S.R.L.</v>
      </c>
      <c r="AQ83" s="339">
        <f t="shared" si="59"/>
        <v>12.47</v>
      </c>
      <c r="AR83" s="340">
        <f t="shared" si="60"/>
        <v>247177.59659999982</v>
      </c>
      <c r="AT83" s="341"/>
    </row>
    <row r="84" spans="1:46" s="305" customFormat="1" x14ac:dyDescent="0.3">
      <c r="A84" s="287"/>
      <c r="B84" s="331" t="s">
        <v>303</v>
      </c>
      <c r="C84" s="332" t="s">
        <v>138</v>
      </c>
      <c r="D84" s="333" t="s">
        <v>458</v>
      </c>
      <c r="E84" s="334">
        <v>13780.800000000037</v>
      </c>
      <c r="F84" s="355"/>
      <c r="G84" s="356"/>
      <c r="H84" s="356"/>
      <c r="I84" s="315" t="str">
        <f t="shared" si="46"/>
        <v/>
      </c>
      <c r="J84" s="357"/>
      <c r="K84" s="316">
        <v>13780.800000000037</v>
      </c>
      <c r="L84" s="317"/>
      <c r="M84" s="317"/>
      <c r="N84" s="317"/>
      <c r="O84" s="317"/>
      <c r="P84" s="317"/>
      <c r="Q84" s="317"/>
      <c r="R84" s="317"/>
      <c r="S84" s="318"/>
      <c r="T84" s="335">
        <v>93.52</v>
      </c>
      <c r="U84" s="336">
        <v>1288780.416</v>
      </c>
      <c r="V84" s="325"/>
      <c r="W84" s="322">
        <f t="shared" si="47"/>
        <v>0</v>
      </c>
      <c r="X84" s="323"/>
      <c r="Y84" s="324" t="str">
        <f t="shared" si="48"/>
        <v/>
      </c>
      <c r="Z84" s="325"/>
      <c r="AA84" s="322" t="str">
        <f t="shared" si="49"/>
        <v/>
      </c>
      <c r="AB84" s="323"/>
      <c r="AC84" s="324" t="str">
        <f t="shared" si="50"/>
        <v/>
      </c>
      <c r="AD84" s="325"/>
      <c r="AE84" s="322" t="str">
        <f t="shared" si="51"/>
        <v/>
      </c>
      <c r="AF84" s="323"/>
      <c r="AG84" s="324" t="str">
        <f t="shared" si="52"/>
        <v/>
      </c>
      <c r="AH84" s="325"/>
      <c r="AI84" s="322" t="str">
        <f t="shared" si="53"/>
        <v/>
      </c>
      <c r="AJ84" s="323"/>
      <c r="AK84" s="324" t="str">
        <f t="shared" si="54"/>
        <v/>
      </c>
      <c r="AL84" s="325"/>
      <c r="AM84" s="324" t="str">
        <f t="shared" si="55"/>
        <v/>
      </c>
      <c r="AN84" s="335">
        <f t="shared" si="56"/>
        <v>93.52</v>
      </c>
      <c r="AO84" s="337">
        <f t="shared" si="57"/>
        <v>1288780.4160000035</v>
      </c>
      <c r="AP84" s="338" t="str">
        <f t="shared" si="58"/>
        <v>CONSORCIO CHAQUICOCHA S.R.L.</v>
      </c>
      <c r="AQ84" s="339">
        <f t="shared" si="59"/>
        <v>93.52</v>
      </c>
      <c r="AR84" s="340">
        <f t="shared" si="60"/>
        <v>1288780.4160000035</v>
      </c>
      <c r="AT84" s="341" t="s">
        <v>546</v>
      </c>
    </row>
    <row r="85" spans="1:46" s="305" customFormat="1" x14ac:dyDescent="0.3">
      <c r="A85" s="287"/>
      <c r="B85" s="331" t="s">
        <v>304</v>
      </c>
      <c r="C85" s="332" t="s">
        <v>139</v>
      </c>
      <c r="D85" s="333" t="s">
        <v>458</v>
      </c>
      <c r="E85" s="334">
        <v>16644.00000000004</v>
      </c>
      <c r="F85" s="355"/>
      <c r="G85" s="356"/>
      <c r="H85" s="356"/>
      <c r="I85" s="315" t="str">
        <f t="shared" si="46"/>
        <v/>
      </c>
      <c r="J85" s="357"/>
      <c r="K85" s="316">
        <v>16644.00000000004</v>
      </c>
      <c r="L85" s="317"/>
      <c r="M85" s="317"/>
      <c r="N85" s="317"/>
      <c r="O85" s="317"/>
      <c r="P85" s="317"/>
      <c r="Q85" s="317"/>
      <c r="R85" s="317"/>
      <c r="S85" s="318"/>
      <c r="T85" s="335">
        <v>108.28</v>
      </c>
      <c r="U85" s="336">
        <v>1802212.32</v>
      </c>
      <c r="V85" s="325"/>
      <c r="W85" s="322">
        <f t="shared" si="47"/>
        <v>0</v>
      </c>
      <c r="X85" s="323"/>
      <c r="Y85" s="324" t="str">
        <f t="shared" si="48"/>
        <v/>
      </c>
      <c r="Z85" s="325"/>
      <c r="AA85" s="322" t="str">
        <f t="shared" si="49"/>
        <v/>
      </c>
      <c r="AB85" s="323"/>
      <c r="AC85" s="324" t="str">
        <f t="shared" si="50"/>
        <v/>
      </c>
      <c r="AD85" s="325"/>
      <c r="AE85" s="322" t="str">
        <f t="shared" si="51"/>
        <v/>
      </c>
      <c r="AF85" s="323"/>
      <c r="AG85" s="324" t="str">
        <f t="shared" si="52"/>
        <v/>
      </c>
      <c r="AH85" s="325"/>
      <c r="AI85" s="322" t="str">
        <f t="shared" si="53"/>
        <v/>
      </c>
      <c r="AJ85" s="323"/>
      <c r="AK85" s="324" t="str">
        <f t="shared" si="54"/>
        <v/>
      </c>
      <c r="AL85" s="325"/>
      <c r="AM85" s="324" t="str">
        <f t="shared" si="55"/>
        <v/>
      </c>
      <c r="AN85" s="335">
        <f t="shared" si="56"/>
        <v>108.28</v>
      </c>
      <c r="AO85" s="337">
        <f t="shared" si="57"/>
        <v>1802212.3200000043</v>
      </c>
      <c r="AP85" s="338" t="str">
        <f t="shared" si="58"/>
        <v>CONSORCIO CHAQUICOCHA S.R.L.</v>
      </c>
      <c r="AQ85" s="339">
        <f t="shared" si="59"/>
        <v>108.28</v>
      </c>
      <c r="AR85" s="340">
        <f t="shared" si="60"/>
        <v>1802212.3200000043</v>
      </c>
      <c r="AT85" s="341" t="s">
        <v>546</v>
      </c>
    </row>
    <row r="86" spans="1:46" s="305" customFormat="1" x14ac:dyDescent="0.3">
      <c r="A86" s="287"/>
      <c r="B86" s="342" t="s">
        <v>305</v>
      </c>
      <c r="C86" s="343" t="s">
        <v>140</v>
      </c>
      <c r="D86" s="344" t="s">
        <v>456</v>
      </c>
      <c r="E86" s="345">
        <v>9866.35</v>
      </c>
      <c r="F86" s="355"/>
      <c r="G86" s="356"/>
      <c r="H86" s="356"/>
      <c r="I86" s="315" t="str">
        <f t="shared" si="46"/>
        <v/>
      </c>
      <c r="J86" s="357"/>
      <c r="K86" s="316">
        <v>9866.35</v>
      </c>
      <c r="L86" s="317"/>
      <c r="M86" s="317"/>
      <c r="N86" s="317"/>
      <c r="O86" s="317"/>
      <c r="P86" s="317"/>
      <c r="Q86" s="317"/>
      <c r="R86" s="317"/>
      <c r="S86" s="318"/>
      <c r="T86" s="346">
        <v>2.36</v>
      </c>
      <c r="U86" s="347">
        <v>23284.585999999999</v>
      </c>
      <c r="V86" s="325"/>
      <c r="W86" s="322">
        <f t="shared" si="47"/>
        <v>0</v>
      </c>
      <c r="X86" s="323"/>
      <c r="Y86" s="324" t="str">
        <f t="shared" si="48"/>
        <v/>
      </c>
      <c r="Z86" s="325"/>
      <c r="AA86" s="322" t="str">
        <f t="shared" si="49"/>
        <v/>
      </c>
      <c r="AB86" s="323"/>
      <c r="AC86" s="324" t="str">
        <f t="shared" si="50"/>
        <v/>
      </c>
      <c r="AD86" s="325"/>
      <c r="AE86" s="322" t="str">
        <f t="shared" si="51"/>
        <v/>
      </c>
      <c r="AF86" s="323"/>
      <c r="AG86" s="324" t="str">
        <f t="shared" si="52"/>
        <v/>
      </c>
      <c r="AH86" s="325"/>
      <c r="AI86" s="322" t="str">
        <f t="shared" si="53"/>
        <v/>
      </c>
      <c r="AJ86" s="323"/>
      <c r="AK86" s="324" t="str">
        <f t="shared" si="54"/>
        <v/>
      </c>
      <c r="AL86" s="325"/>
      <c r="AM86" s="324" t="str">
        <f t="shared" si="55"/>
        <v/>
      </c>
      <c r="AN86" s="346">
        <f t="shared" si="56"/>
        <v>2.36</v>
      </c>
      <c r="AO86" s="348">
        <f t="shared" si="57"/>
        <v>23284.585999999999</v>
      </c>
      <c r="AP86" s="349" t="str">
        <f t="shared" si="58"/>
        <v>CONSORCIO CHAQUICOCHA S.R.L.</v>
      </c>
      <c r="AQ86" s="350">
        <f t="shared" si="59"/>
        <v>2.36</v>
      </c>
      <c r="AR86" s="351">
        <f t="shared" si="60"/>
        <v>23284.585999999999</v>
      </c>
      <c r="AT86" s="352"/>
    </row>
    <row r="87" spans="1:46" s="305" customFormat="1" x14ac:dyDescent="0.3">
      <c r="A87" s="287"/>
      <c r="B87" s="288">
        <v>1.6</v>
      </c>
      <c r="C87" s="289" t="s">
        <v>145</v>
      </c>
      <c r="D87" s="290"/>
      <c r="E87" s="353"/>
      <c r="F87" s="292"/>
      <c r="G87" s="293"/>
      <c r="H87" s="293"/>
      <c r="I87" s="294" t="str">
        <f t="shared" si="46"/>
        <v/>
      </c>
      <c r="J87" s="295"/>
      <c r="K87" s="296"/>
      <c r="L87" s="296"/>
      <c r="M87" s="296"/>
      <c r="N87" s="296"/>
      <c r="O87" s="296"/>
      <c r="P87" s="296"/>
      <c r="Q87" s="296"/>
      <c r="R87" s="296"/>
      <c r="S87" s="297"/>
      <c r="T87" s="298"/>
      <c r="U87" s="299"/>
      <c r="V87" s="300"/>
      <c r="W87" s="301" t="str">
        <f t="shared" si="47"/>
        <v/>
      </c>
      <c r="X87" s="298"/>
      <c r="Y87" s="299" t="str">
        <f t="shared" si="48"/>
        <v/>
      </c>
      <c r="Z87" s="300"/>
      <c r="AA87" s="301" t="str">
        <f t="shared" si="49"/>
        <v/>
      </c>
      <c r="AB87" s="298"/>
      <c r="AC87" s="299" t="str">
        <f t="shared" si="50"/>
        <v/>
      </c>
      <c r="AD87" s="300"/>
      <c r="AE87" s="301" t="str">
        <f t="shared" si="51"/>
        <v/>
      </c>
      <c r="AF87" s="298"/>
      <c r="AG87" s="299" t="str">
        <f t="shared" si="52"/>
        <v/>
      </c>
      <c r="AH87" s="300"/>
      <c r="AI87" s="301" t="str">
        <f t="shared" si="53"/>
        <v/>
      </c>
      <c r="AJ87" s="298"/>
      <c r="AK87" s="299" t="str">
        <f t="shared" si="54"/>
        <v/>
      </c>
      <c r="AL87" s="300"/>
      <c r="AM87" s="299" t="str">
        <f t="shared" si="55"/>
        <v/>
      </c>
      <c r="AN87" s="298" t="str">
        <f t="shared" si="56"/>
        <v/>
      </c>
      <c r="AO87" s="302" t="str">
        <f t="shared" si="57"/>
        <v/>
      </c>
      <c r="AP87" s="303" t="str">
        <f t="shared" si="58"/>
        <v/>
      </c>
      <c r="AQ87" s="304"/>
      <c r="AR87" s="303"/>
      <c r="AT87" s="354"/>
    </row>
    <row r="88" spans="1:46" s="305" customFormat="1" x14ac:dyDescent="0.3">
      <c r="A88" s="287"/>
      <c r="B88" s="309" t="s">
        <v>306</v>
      </c>
      <c r="C88" s="310" t="s">
        <v>132</v>
      </c>
      <c r="D88" s="311" t="s">
        <v>458</v>
      </c>
      <c r="E88" s="312">
        <v>427.26599999999996</v>
      </c>
      <c r="F88" s="355"/>
      <c r="G88" s="356"/>
      <c r="H88" s="356"/>
      <c r="I88" s="315" t="str">
        <f t="shared" si="46"/>
        <v/>
      </c>
      <c r="J88" s="357"/>
      <c r="K88" s="316">
        <v>427.26599999999996</v>
      </c>
      <c r="L88" s="317"/>
      <c r="M88" s="317"/>
      <c r="N88" s="317"/>
      <c r="O88" s="317"/>
      <c r="P88" s="317"/>
      <c r="Q88" s="317"/>
      <c r="R88" s="317"/>
      <c r="S88" s="318"/>
      <c r="T88" s="319">
        <v>6.54</v>
      </c>
      <c r="U88" s="320">
        <v>2794.3458000000001</v>
      </c>
      <c r="V88" s="325"/>
      <c r="W88" s="322">
        <f t="shared" si="47"/>
        <v>0</v>
      </c>
      <c r="X88" s="323"/>
      <c r="Y88" s="324" t="str">
        <f t="shared" si="48"/>
        <v/>
      </c>
      <c r="Z88" s="325"/>
      <c r="AA88" s="322" t="str">
        <f t="shared" si="49"/>
        <v/>
      </c>
      <c r="AB88" s="323"/>
      <c r="AC88" s="324" t="str">
        <f t="shared" si="50"/>
        <v/>
      </c>
      <c r="AD88" s="325"/>
      <c r="AE88" s="322" t="str">
        <f t="shared" si="51"/>
        <v/>
      </c>
      <c r="AF88" s="323"/>
      <c r="AG88" s="324" t="str">
        <f t="shared" si="52"/>
        <v/>
      </c>
      <c r="AH88" s="325"/>
      <c r="AI88" s="322" t="str">
        <f t="shared" si="53"/>
        <v/>
      </c>
      <c r="AJ88" s="323"/>
      <c r="AK88" s="324" t="str">
        <f t="shared" si="54"/>
        <v/>
      </c>
      <c r="AL88" s="325"/>
      <c r="AM88" s="324" t="str">
        <f t="shared" si="55"/>
        <v/>
      </c>
      <c r="AN88" s="319">
        <f t="shared" si="56"/>
        <v>6.54</v>
      </c>
      <c r="AO88" s="326">
        <f t="shared" si="57"/>
        <v>2794.3196399999997</v>
      </c>
      <c r="AP88" s="327" t="str">
        <f t="shared" si="58"/>
        <v>CONSORCIO CHAQUICOCHA S.R.L.</v>
      </c>
      <c r="AQ88" s="328">
        <f t="shared" si="59"/>
        <v>6.54</v>
      </c>
      <c r="AR88" s="329">
        <f t="shared" si="60"/>
        <v>2794.3196399999997</v>
      </c>
      <c r="AT88" s="330"/>
    </row>
    <row r="89" spans="1:46" s="305" customFormat="1" x14ac:dyDescent="0.3">
      <c r="A89" s="287"/>
      <c r="B89" s="331" t="s">
        <v>307</v>
      </c>
      <c r="C89" s="332" t="s">
        <v>146</v>
      </c>
      <c r="D89" s="333" t="s">
        <v>458</v>
      </c>
      <c r="E89" s="334">
        <v>236.81</v>
      </c>
      <c r="F89" s="355"/>
      <c r="G89" s="356"/>
      <c r="H89" s="356"/>
      <c r="I89" s="315" t="str">
        <f t="shared" si="46"/>
        <v/>
      </c>
      <c r="J89" s="357"/>
      <c r="K89" s="316">
        <v>236.81</v>
      </c>
      <c r="L89" s="317"/>
      <c r="M89" s="317"/>
      <c r="N89" s="317"/>
      <c r="O89" s="317"/>
      <c r="P89" s="317"/>
      <c r="Q89" s="317"/>
      <c r="R89" s="317"/>
      <c r="S89" s="318"/>
      <c r="T89" s="335">
        <v>36.36</v>
      </c>
      <c r="U89" s="336">
        <v>8610.4115999999995</v>
      </c>
      <c r="V89" s="325"/>
      <c r="W89" s="322">
        <f t="shared" si="47"/>
        <v>0</v>
      </c>
      <c r="X89" s="323"/>
      <c r="Y89" s="324" t="str">
        <f t="shared" si="48"/>
        <v/>
      </c>
      <c r="Z89" s="325"/>
      <c r="AA89" s="322" t="str">
        <f t="shared" si="49"/>
        <v/>
      </c>
      <c r="AB89" s="323"/>
      <c r="AC89" s="324" t="str">
        <f t="shared" si="50"/>
        <v/>
      </c>
      <c r="AD89" s="325"/>
      <c r="AE89" s="322" t="str">
        <f t="shared" si="51"/>
        <v/>
      </c>
      <c r="AF89" s="323"/>
      <c r="AG89" s="324" t="str">
        <f t="shared" si="52"/>
        <v/>
      </c>
      <c r="AH89" s="325"/>
      <c r="AI89" s="322" t="str">
        <f t="shared" si="53"/>
        <v/>
      </c>
      <c r="AJ89" s="323"/>
      <c r="AK89" s="324" t="str">
        <f t="shared" si="54"/>
        <v/>
      </c>
      <c r="AL89" s="325"/>
      <c r="AM89" s="324" t="str">
        <f t="shared" si="55"/>
        <v/>
      </c>
      <c r="AN89" s="335">
        <f t="shared" si="56"/>
        <v>36.36</v>
      </c>
      <c r="AO89" s="337">
        <f t="shared" si="57"/>
        <v>8610.4115999999995</v>
      </c>
      <c r="AP89" s="338" t="str">
        <f t="shared" si="58"/>
        <v>CONSORCIO CHAQUICOCHA S.R.L.</v>
      </c>
      <c r="AQ89" s="339">
        <f t="shared" si="59"/>
        <v>36.36</v>
      </c>
      <c r="AR89" s="340">
        <f t="shared" si="60"/>
        <v>8610.4115999999995</v>
      </c>
      <c r="AT89" s="341"/>
    </row>
    <row r="90" spans="1:46" s="305" customFormat="1" x14ac:dyDescent="0.3">
      <c r="A90" s="287"/>
      <c r="B90" s="342" t="s">
        <v>308</v>
      </c>
      <c r="C90" s="343" t="s">
        <v>147</v>
      </c>
      <c r="D90" s="344" t="s">
        <v>458</v>
      </c>
      <c r="E90" s="345">
        <v>150.99400000000003</v>
      </c>
      <c r="F90" s="355"/>
      <c r="G90" s="356"/>
      <c r="H90" s="356"/>
      <c r="I90" s="315" t="str">
        <f t="shared" si="46"/>
        <v/>
      </c>
      <c r="J90" s="357"/>
      <c r="K90" s="316">
        <v>150.99400000000003</v>
      </c>
      <c r="L90" s="317"/>
      <c r="M90" s="317"/>
      <c r="N90" s="317"/>
      <c r="O90" s="317"/>
      <c r="P90" s="317"/>
      <c r="Q90" s="317"/>
      <c r="R90" s="317"/>
      <c r="S90" s="318"/>
      <c r="T90" s="346">
        <v>38.950000000000003</v>
      </c>
      <c r="U90" s="347">
        <v>5881.0605000000005</v>
      </c>
      <c r="V90" s="325"/>
      <c r="W90" s="322">
        <f t="shared" si="47"/>
        <v>0</v>
      </c>
      <c r="X90" s="323"/>
      <c r="Y90" s="324" t="str">
        <f t="shared" si="48"/>
        <v/>
      </c>
      <c r="Z90" s="325"/>
      <c r="AA90" s="322" t="str">
        <f t="shared" si="49"/>
        <v/>
      </c>
      <c r="AB90" s="323"/>
      <c r="AC90" s="324" t="str">
        <f t="shared" si="50"/>
        <v/>
      </c>
      <c r="AD90" s="325"/>
      <c r="AE90" s="322" t="str">
        <f t="shared" si="51"/>
        <v/>
      </c>
      <c r="AF90" s="323"/>
      <c r="AG90" s="324" t="str">
        <f t="shared" si="52"/>
        <v/>
      </c>
      <c r="AH90" s="325"/>
      <c r="AI90" s="322" t="str">
        <f t="shared" si="53"/>
        <v/>
      </c>
      <c r="AJ90" s="323"/>
      <c r="AK90" s="324" t="str">
        <f t="shared" si="54"/>
        <v/>
      </c>
      <c r="AL90" s="325"/>
      <c r="AM90" s="324" t="str">
        <f t="shared" si="55"/>
        <v/>
      </c>
      <c r="AN90" s="346">
        <f t="shared" si="56"/>
        <v>38.950000000000003</v>
      </c>
      <c r="AO90" s="348">
        <f t="shared" si="57"/>
        <v>5881.2163000000019</v>
      </c>
      <c r="AP90" s="349" t="str">
        <f t="shared" si="58"/>
        <v>CONSORCIO CHAQUICOCHA S.R.L.</v>
      </c>
      <c r="AQ90" s="350">
        <f t="shared" si="59"/>
        <v>38.950000000000003</v>
      </c>
      <c r="AR90" s="351">
        <f t="shared" si="60"/>
        <v>5881.2163000000019</v>
      </c>
      <c r="AT90" s="352"/>
    </row>
    <row r="91" spans="1:46" s="305" customFormat="1" x14ac:dyDescent="0.3">
      <c r="A91" s="287"/>
      <c r="B91" s="288">
        <v>2</v>
      </c>
      <c r="C91" s="289" t="s">
        <v>148</v>
      </c>
      <c r="D91" s="290"/>
      <c r="E91" s="353"/>
      <c r="F91" s="292"/>
      <c r="G91" s="293"/>
      <c r="H91" s="293"/>
      <c r="I91" s="294" t="str">
        <f t="shared" si="46"/>
        <v/>
      </c>
      <c r="J91" s="295"/>
      <c r="K91" s="296"/>
      <c r="L91" s="296"/>
      <c r="M91" s="296"/>
      <c r="N91" s="296"/>
      <c r="O91" s="296"/>
      <c r="P91" s="296"/>
      <c r="Q91" s="296"/>
      <c r="R91" s="296"/>
      <c r="S91" s="297"/>
      <c r="T91" s="298"/>
      <c r="U91" s="299"/>
      <c r="V91" s="300"/>
      <c r="W91" s="301" t="str">
        <f t="shared" si="47"/>
        <v/>
      </c>
      <c r="X91" s="298"/>
      <c r="Y91" s="299" t="str">
        <f t="shared" si="48"/>
        <v/>
      </c>
      <c r="Z91" s="300"/>
      <c r="AA91" s="301" t="str">
        <f t="shared" si="49"/>
        <v/>
      </c>
      <c r="AB91" s="298"/>
      <c r="AC91" s="299" t="str">
        <f t="shared" si="50"/>
        <v/>
      </c>
      <c r="AD91" s="300"/>
      <c r="AE91" s="301" t="str">
        <f t="shared" si="51"/>
        <v/>
      </c>
      <c r="AF91" s="298"/>
      <c r="AG91" s="299" t="str">
        <f t="shared" si="52"/>
        <v/>
      </c>
      <c r="AH91" s="300"/>
      <c r="AI91" s="301" t="str">
        <f t="shared" si="53"/>
        <v/>
      </c>
      <c r="AJ91" s="298"/>
      <c r="AK91" s="299" t="str">
        <f t="shared" si="54"/>
        <v/>
      </c>
      <c r="AL91" s="300"/>
      <c r="AM91" s="299" t="str">
        <f t="shared" si="55"/>
        <v/>
      </c>
      <c r="AN91" s="298" t="str">
        <f t="shared" si="56"/>
        <v/>
      </c>
      <c r="AO91" s="302" t="str">
        <f t="shared" si="57"/>
        <v/>
      </c>
      <c r="AP91" s="303" t="str">
        <f t="shared" si="58"/>
        <v/>
      </c>
      <c r="AQ91" s="304"/>
      <c r="AR91" s="303"/>
      <c r="AT91" s="354"/>
    </row>
    <row r="92" spans="1:46" s="305" customFormat="1" x14ac:dyDescent="0.3">
      <c r="A92" s="287"/>
      <c r="B92" s="288">
        <v>2.1</v>
      </c>
      <c r="C92" s="289" t="s">
        <v>149</v>
      </c>
      <c r="D92" s="290"/>
      <c r="E92" s="353"/>
      <c r="F92" s="292"/>
      <c r="G92" s="293"/>
      <c r="H92" s="293"/>
      <c r="I92" s="294" t="str">
        <f t="shared" si="46"/>
        <v/>
      </c>
      <c r="J92" s="295"/>
      <c r="K92" s="296"/>
      <c r="L92" s="296"/>
      <c r="M92" s="296"/>
      <c r="N92" s="296"/>
      <c r="O92" s="296"/>
      <c r="P92" s="296"/>
      <c r="Q92" s="296"/>
      <c r="R92" s="296"/>
      <c r="S92" s="297"/>
      <c r="T92" s="298"/>
      <c r="U92" s="299"/>
      <c r="V92" s="300"/>
      <c r="W92" s="301" t="str">
        <f t="shared" si="47"/>
        <v/>
      </c>
      <c r="X92" s="298"/>
      <c r="Y92" s="299" t="str">
        <f t="shared" si="48"/>
        <v/>
      </c>
      <c r="Z92" s="300"/>
      <c r="AA92" s="301" t="str">
        <f t="shared" si="49"/>
        <v/>
      </c>
      <c r="AB92" s="298"/>
      <c r="AC92" s="299" t="str">
        <f t="shared" si="50"/>
        <v/>
      </c>
      <c r="AD92" s="300"/>
      <c r="AE92" s="301" t="str">
        <f t="shared" si="51"/>
        <v/>
      </c>
      <c r="AF92" s="298"/>
      <c r="AG92" s="299" t="str">
        <f t="shared" si="52"/>
        <v/>
      </c>
      <c r="AH92" s="300"/>
      <c r="AI92" s="301" t="str">
        <f t="shared" si="53"/>
        <v/>
      </c>
      <c r="AJ92" s="298"/>
      <c r="AK92" s="299" t="str">
        <f t="shared" si="54"/>
        <v/>
      </c>
      <c r="AL92" s="300"/>
      <c r="AM92" s="299" t="str">
        <f t="shared" si="55"/>
        <v/>
      </c>
      <c r="AN92" s="298" t="str">
        <f t="shared" si="56"/>
        <v/>
      </c>
      <c r="AO92" s="302" t="str">
        <f t="shared" si="57"/>
        <v/>
      </c>
      <c r="AP92" s="303" t="str">
        <f t="shared" si="58"/>
        <v/>
      </c>
      <c r="AQ92" s="304"/>
      <c r="AR92" s="303"/>
      <c r="AT92" s="354"/>
    </row>
    <row r="93" spans="1:46" s="305" customFormat="1" x14ac:dyDescent="0.3">
      <c r="A93" s="287"/>
      <c r="B93" s="288" t="s">
        <v>309</v>
      </c>
      <c r="C93" s="289" t="s">
        <v>113</v>
      </c>
      <c r="D93" s="290"/>
      <c r="E93" s="353"/>
      <c r="F93" s="292"/>
      <c r="G93" s="293"/>
      <c r="H93" s="293"/>
      <c r="I93" s="294" t="str">
        <f t="shared" si="46"/>
        <v/>
      </c>
      <c r="J93" s="295"/>
      <c r="K93" s="296"/>
      <c r="L93" s="296"/>
      <c r="M93" s="296"/>
      <c r="N93" s="296"/>
      <c r="O93" s="296"/>
      <c r="P93" s="296"/>
      <c r="Q93" s="296"/>
      <c r="R93" s="296"/>
      <c r="S93" s="297"/>
      <c r="T93" s="298"/>
      <c r="U93" s="299"/>
      <c r="V93" s="300"/>
      <c r="W93" s="301" t="str">
        <f t="shared" si="47"/>
        <v/>
      </c>
      <c r="X93" s="298"/>
      <c r="Y93" s="299" t="str">
        <f t="shared" si="48"/>
        <v/>
      </c>
      <c r="Z93" s="300"/>
      <c r="AA93" s="301" t="str">
        <f t="shared" si="49"/>
        <v/>
      </c>
      <c r="AB93" s="298"/>
      <c r="AC93" s="299" t="str">
        <f t="shared" si="50"/>
        <v/>
      </c>
      <c r="AD93" s="300"/>
      <c r="AE93" s="301" t="str">
        <f t="shared" si="51"/>
        <v/>
      </c>
      <c r="AF93" s="298"/>
      <c r="AG93" s="299" t="str">
        <f t="shared" si="52"/>
        <v/>
      </c>
      <c r="AH93" s="300"/>
      <c r="AI93" s="301" t="str">
        <f t="shared" si="53"/>
        <v/>
      </c>
      <c r="AJ93" s="298"/>
      <c r="AK93" s="299" t="str">
        <f t="shared" si="54"/>
        <v/>
      </c>
      <c r="AL93" s="300"/>
      <c r="AM93" s="299" t="str">
        <f t="shared" si="55"/>
        <v/>
      </c>
      <c r="AN93" s="298" t="str">
        <f t="shared" si="56"/>
        <v/>
      </c>
      <c r="AO93" s="302" t="str">
        <f t="shared" si="57"/>
        <v/>
      </c>
      <c r="AP93" s="303" t="str">
        <f t="shared" si="58"/>
        <v/>
      </c>
      <c r="AQ93" s="304"/>
      <c r="AR93" s="303"/>
      <c r="AT93" s="354"/>
    </row>
    <row r="94" spans="1:46" s="305" customFormat="1" x14ac:dyDescent="0.3">
      <c r="A94" s="287"/>
      <c r="B94" s="309" t="s">
        <v>310</v>
      </c>
      <c r="C94" s="310" t="s">
        <v>150</v>
      </c>
      <c r="D94" s="311" t="s">
        <v>458</v>
      </c>
      <c r="E94" s="312">
        <v>519.93999999999994</v>
      </c>
      <c r="F94" s="355"/>
      <c r="G94" s="356"/>
      <c r="H94" s="356"/>
      <c r="I94" s="315" t="str">
        <f t="shared" si="46"/>
        <v/>
      </c>
      <c r="J94" s="357"/>
      <c r="K94" s="316">
        <v>519.93999999999994</v>
      </c>
      <c r="L94" s="317"/>
      <c r="M94" s="317"/>
      <c r="N94" s="317"/>
      <c r="O94" s="317"/>
      <c r="P94" s="317"/>
      <c r="Q94" s="317"/>
      <c r="R94" s="317"/>
      <c r="S94" s="318"/>
      <c r="T94" s="319">
        <v>28.58</v>
      </c>
      <c r="U94" s="320">
        <v>14859.885200000001</v>
      </c>
      <c r="V94" s="325"/>
      <c r="W94" s="322">
        <f t="shared" si="47"/>
        <v>0</v>
      </c>
      <c r="X94" s="323"/>
      <c r="Y94" s="324" t="str">
        <f t="shared" si="48"/>
        <v/>
      </c>
      <c r="Z94" s="325"/>
      <c r="AA94" s="322" t="str">
        <f t="shared" si="49"/>
        <v/>
      </c>
      <c r="AB94" s="323"/>
      <c r="AC94" s="324" t="str">
        <f t="shared" si="50"/>
        <v/>
      </c>
      <c r="AD94" s="325"/>
      <c r="AE94" s="322" t="str">
        <f t="shared" si="51"/>
        <v/>
      </c>
      <c r="AF94" s="323"/>
      <c r="AG94" s="324" t="str">
        <f t="shared" si="52"/>
        <v/>
      </c>
      <c r="AH94" s="325"/>
      <c r="AI94" s="322" t="str">
        <f t="shared" si="53"/>
        <v/>
      </c>
      <c r="AJ94" s="323"/>
      <c r="AK94" s="324" t="str">
        <f t="shared" si="54"/>
        <v/>
      </c>
      <c r="AL94" s="325"/>
      <c r="AM94" s="324" t="str">
        <f t="shared" si="55"/>
        <v/>
      </c>
      <c r="AN94" s="319">
        <f t="shared" si="56"/>
        <v>28.58</v>
      </c>
      <c r="AO94" s="326">
        <f t="shared" si="57"/>
        <v>14859.885199999997</v>
      </c>
      <c r="AP94" s="327" t="str">
        <f t="shared" si="58"/>
        <v>CONSORCIO CHAQUICOCHA S.R.L.</v>
      </c>
      <c r="AQ94" s="328">
        <f t="shared" si="59"/>
        <v>28.58</v>
      </c>
      <c r="AR94" s="329">
        <f t="shared" si="60"/>
        <v>14859.885199999997</v>
      </c>
      <c r="AT94" s="330"/>
    </row>
    <row r="95" spans="1:46" s="305" customFormat="1" x14ac:dyDescent="0.3">
      <c r="A95" s="287"/>
      <c r="B95" s="342" t="s">
        <v>310</v>
      </c>
      <c r="C95" s="343" t="s">
        <v>151</v>
      </c>
      <c r="D95" s="344" t="s">
        <v>458</v>
      </c>
      <c r="E95" s="345">
        <v>182.13</v>
      </c>
      <c r="F95" s="355"/>
      <c r="G95" s="356"/>
      <c r="H95" s="356"/>
      <c r="I95" s="315" t="str">
        <f t="shared" si="46"/>
        <v/>
      </c>
      <c r="J95" s="357"/>
      <c r="K95" s="316">
        <v>182.13</v>
      </c>
      <c r="L95" s="317"/>
      <c r="M95" s="317"/>
      <c r="N95" s="317"/>
      <c r="O95" s="317"/>
      <c r="P95" s="317"/>
      <c r="Q95" s="317"/>
      <c r="R95" s="317"/>
      <c r="S95" s="318"/>
      <c r="T95" s="346">
        <v>61.97</v>
      </c>
      <c r="U95" s="347">
        <v>11286.596099999999</v>
      </c>
      <c r="V95" s="325"/>
      <c r="W95" s="322">
        <f t="shared" si="47"/>
        <v>0</v>
      </c>
      <c r="X95" s="323"/>
      <c r="Y95" s="324" t="str">
        <f t="shared" si="48"/>
        <v/>
      </c>
      <c r="Z95" s="325"/>
      <c r="AA95" s="322" t="str">
        <f t="shared" si="49"/>
        <v/>
      </c>
      <c r="AB95" s="323"/>
      <c r="AC95" s="324" t="str">
        <f t="shared" si="50"/>
        <v/>
      </c>
      <c r="AD95" s="325"/>
      <c r="AE95" s="322" t="str">
        <f t="shared" si="51"/>
        <v/>
      </c>
      <c r="AF95" s="323"/>
      <c r="AG95" s="324" t="str">
        <f t="shared" si="52"/>
        <v/>
      </c>
      <c r="AH95" s="325"/>
      <c r="AI95" s="322" t="str">
        <f t="shared" si="53"/>
        <v/>
      </c>
      <c r="AJ95" s="323"/>
      <c r="AK95" s="324" t="str">
        <f t="shared" si="54"/>
        <v/>
      </c>
      <c r="AL95" s="325"/>
      <c r="AM95" s="324" t="str">
        <f t="shared" si="55"/>
        <v/>
      </c>
      <c r="AN95" s="346">
        <f t="shared" si="56"/>
        <v>61.97</v>
      </c>
      <c r="AO95" s="348">
        <f t="shared" si="57"/>
        <v>11286.596099999999</v>
      </c>
      <c r="AP95" s="349" t="str">
        <f t="shared" si="58"/>
        <v>CONSORCIO CHAQUICOCHA S.R.L.</v>
      </c>
      <c r="AQ95" s="350">
        <f t="shared" si="59"/>
        <v>61.97</v>
      </c>
      <c r="AR95" s="351">
        <f t="shared" si="60"/>
        <v>11286.596099999999</v>
      </c>
      <c r="AT95" s="352"/>
    </row>
    <row r="96" spans="1:46" s="305" customFormat="1" x14ac:dyDescent="0.3">
      <c r="A96" s="287"/>
      <c r="B96" s="288" t="s">
        <v>311</v>
      </c>
      <c r="C96" s="289" t="s">
        <v>152</v>
      </c>
      <c r="D96" s="290"/>
      <c r="E96" s="353"/>
      <c r="F96" s="292"/>
      <c r="G96" s="293"/>
      <c r="H96" s="293"/>
      <c r="I96" s="294" t="str">
        <f t="shared" si="46"/>
        <v/>
      </c>
      <c r="J96" s="295"/>
      <c r="K96" s="296"/>
      <c r="L96" s="296"/>
      <c r="M96" s="296"/>
      <c r="N96" s="296"/>
      <c r="O96" s="296"/>
      <c r="P96" s="296"/>
      <c r="Q96" s="296"/>
      <c r="R96" s="296"/>
      <c r="S96" s="297"/>
      <c r="T96" s="298"/>
      <c r="U96" s="299"/>
      <c r="V96" s="300"/>
      <c r="W96" s="301" t="str">
        <f t="shared" si="47"/>
        <v/>
      </c>
      <c r="X96" s="298"/>
      <c r="Y96" s="299" t="str">
        <f t="shared" si="48"/>
        <v/>
      </c>
      <c r="Z96" s="300"/>
      <c r="AA96" s="301" t="str">
        <f t="shared" si="49"/>
        <v/>
      </c>
      <c r="AB96" s="298"/>
      <c r="AC96" s="299" t="str">
        <f t="shared" si="50"/>
        <v/>
      </c>
      <c r="AD96" s="300"/>
      <c r="AE96" s="301" t="str">
        <f t="shared" si="51"/>
        <v/>
      </c>
      <c r="AF96" s="298"/>
      <c r="AG96" s="299" t="str">
        <f t="shared" si="52"/>
        <v/>
      </c>
      <c r="AH96" s="300"/>
      <c r="AI96" s="301" t="str">
        <f t="shared" si="53"/>
        <v/>
      </c>
      <c r="AJ96" s="298"/>
      <c r="AK96" s="299" t="str">
        <f t="shared" si="54"/>
        <v/>
      </c>
      <c r="AL96" s="300"/>
      <c r="AM96" s="299" t="str">
        <f t="shared" si="55"/>
        <v/>
      </c>
      <c r="AN96" s="298" t="str">
        <f t="shared" si="56"/>
        <v/>
      </c>
      <c r="AO96" s="302" t="str">
        <f t="shared" si="57"/>
        <v/>
      </c>
      <c r="AP96" s="303" t="str">
        <f t="shared" si="58"/>
        <v/>
      </c>
      <c r="AQ96" s="304"/>
      <c r="AR96" s="303"/>
      <c r="AT96" s="354"/>
    </row>
    <row r="97" spans="1:46" s="305" customFormat="1" x14ac:dyDescent="0.3">
      <c r="A97" s="287"/>
      <c r="B97" s="309" t="s">
        <v>312</v>
      </c>
      <c r="C97" s="310" t="s">
        <v>153</v>
      </c>
      <c r="D97" s="311" t="s">
        <v>458</v>
      </c>
      <c r="E97" s="312">
        <v>12.47</v>
      </c>
      <c r="F97" s="355"/>
      <c r="G97" s="356"/>
      <c r="H97" s="356"/>
      <c r="I97" s="315" t="str">
        <f t="shared" si="46"/>
        <v/>
      </c>
      <c r="J97" s="357"/>
      <c r="K97" s="316">
        <v>12.47</v>
      </c>
      <c r="L97" s="317"/>
      <c r="M97" s="317"/>
      <c r="N97" s="317"/>
      <c r="O97" s="317"/>
      <c r="P97" s="317"/>
      <c r="Q97" s="317"/>
      <c r="R97" s="317"/>
      <c r="S97" s="318"/>
      <c r="T97" s="319">
        <v>455.18</v>
      </c>
      <c r="U97" s="320">
        <v>5676.0946000000004</v>
      </c>
      <c r="V97" s="325"/>
      <c r="W97" s="322">
        <f t="shared" si="47"/>
        <v>0</v>
      </c>
      <c r="X97" s="323"/>
      <c r="Y97" s="324" t="str">
        <f t="shared" si="48"/>
        <v/>
      </c>
      <c r="Z97" s="325"/>
      <c r="AA97" s="322" t="str">
        <f t="shared" si="49"/>
        <v/>
      </c>
      <c r="AB97" s="323"/>
      <c r="AC97" s="324" t="str">
        <f t="shared" si="50"/>
        <v/>
      </c>
      <c r="AD97" s="325"/>
      <c r="AE97" s="322" t="str">
        <f t="shared" si="51"/>
        <v/>
      </c>
      <c r="AF97" s="323"/>
      <c r="AG97" s="324" t="str">
        <f t="shared" si="52"/>
        <v/>
      </c>
      <c r="AH97" s="325"/>
      <c r="AI97" s="322" t="str">
        <f t="shared" si="53"/>
        <v/>
      </c>
      <c r="AJ97" s="323"/>
      <c r="AK97" s="324" t="str">
        <f t="shared" si="54"/>
        <v/>
      </c>
      <c r="AL97" s="325"/>
      <c r="AM97" s="324" t="str">
        <f t="shared" si="55"/>
        <v/>
      </c>
      <c r="AN97" s="319">
        <f t="shared" si="56"/>
        <v>455.18</v>
      </c>
      <c r="AO97" s="326">
        <f t="shared" si="57"/>
        <v>5676.0946000000004</v>
      </c>
      <c r="AP97" s="327" t="str">
        <f t="shared" si="58"/>
        <v>CONSORCIO CHAQUICOCHA S.R.L.</v>
      </c>
      <c r="AQ97" s="328">
        <f t="shared" si="59"/>
        <v>455.18</v>
      </c>
      <c r="AR97" s="329">
        <f t="shared" si="60"/>
        <v>5676.0946000000004</v>
      </c>
      <c r="AT97" s="330" t="s">
        <v>547</v>
      </c>
    </row>
    <row r="98" spans="1:46" s="305" customFormat="1" x14ac:dyDescent="0.3">
      <c r="A98" s="287"/>
      <c r="B98" s="331" t="s">
        <v>313</v>
      </c>
      <c r="C98" s="332" t="s">
        <v>154</v>
      </c>
      <c r="D98" s="333" t="s">
        <v>458</v>
      </c>
      <c r="E98" s="334">
        <v>114.42</v>
      </c>
      <c r="F98" s="355"/>
      <c r="G98" s="356"/>
      <c r="H98" s="356"/>
      <c r="I98" s="315" t="str">
        <f t="shared" si="46"/>
        <v/>
      </c>
      <c r="J98" s="357"/>
      <c r="K98" s="316">
        <v>114.42</v>
      </c>
      <c r="L98" s="317"/>
      <c r="M98" s="317"/>
      <c r="N98" s="317"/>
      <c r="O98" s="317"/>
      <c r="P98" s="317"/>
      <c r="Q98" s="317"/>
      <c r="R98" s="317"/>
      <c r="S98" s="318"/>
      <c r="T98" s="335">
        <v>771.41</v>
      </c>
      <c r="U98" s="336">
        <v>88264.732199999999</v>
      </c>
      <c r="V98" s="325"/>
      <c r="W98" s="322">
        <f t="shared" si="47"/>
        <v>0</v>
      </c>
      <c r="X98" s="323"/>
      <c r="Y98" s="324" t="str">
        <f t="shared" si="48"/>
        <v/>
      </c>
      <c r="Z98" s="325"/>
      <c r="AA98" s="322" t="str">
        <f t="shared" si="49"/>
        <v/>
      </c>
      <c r="AB98" s="323"/>
      <c r="AC98" s="324" t="str">
        <f t="shared" si="50"/>
        <v/>
      </c>
      <c r="AD98" s="325"/>
      <c r="AE98" s="322" t="str">
        <f t="shared" si="51"/>
        <v/>
      </c>
      <c r="AF98" s="323"/>
      <c r="AG98" s="324" t="str">
        <f t="shared" si="52"/>
        <v/>
      </c>
      <c r="AH98" s="325"/>
      <c r="AI98" s="322" t="str">
        <f t="shared" si="53"/>
        <v/>
      </c>
      <c r="AJ98" s="323"/>
      <c r="AK98" s="324" t="str">
        <f t="shared" si="54"/>
        <v/>
      </c>
      <c r="AL98" s="325"/>
      <c r="AM98" s="324" t="str">
        <f t="shared" si="55"/>
        <v/>
      </c>
      <c r="AN98" s="335">
        <f t="shared" si="56"/>
        <v>771.41</v>
      </c>
      <c r="AO98" s="337">
        <f t="shared" si="57"/>
        <v>88264.732199999999</v>
      </c>
      <c r="AP98" s="338" t="str">
        <f t="shared" si="58"/>
        <v>CONSORCIO CHAQUICOCHA S.R.L.</v>
      </c>
      <c r="AQ98" s="339">
        <f t="shared" si="59"/>
        <v>771.41</v>
      </c>
      <c r="AR98" s="340">
        <f t="shared" si="60"/>
        <v>88264.732199999999</v>
      </c>
      <c r="AT98" s="341" t="s">
        <v>547</v>
      </c>
    </row>
    <row r="99" spans="1:46" s="305" customFormat="1" x14ac:dyDescent="0.3">
      <c r="A99" s="287"/>
      <c r="B99" s="331" t="s">
        <v>314</v>
      </c>
      <c r="C99" s="332" t="s">
        <v>155</v>
      </c>
      <c r="D99" s="333" t="s">
        <v>458</v>
      </c>
      <c r="E99" s="334">
        <v>4.2</v>
      </c>
      <c r="F99" s="355"/>
      <c r="G99" s="356"/>
      <c r="H99" s="356"/>
      <c r="I99" s="315" t="str">
        <f t="shared" si="46"/>
        <v/>
      </c>
      <c r="J99" s="357"/>
      <c r="K99" s="316">
        <v>4.2</v>
      </c>
      <c r="L99" s="317"/>
      <c r="M99" s="317"/>
      <c r="N99" s="317"/>
      <c r="O99" s="317"/>
      <c r="P99" s="317"/>
      <c r="Q99" s="317"/>
      <c r="R99" s="317"/>
      <c r="S99" s="318"/>
      <c r="T99" s="335">
        <v>576.88</v>
      </c>
      <c r="U99" s="336">
        <v>2422.8960000000002</v>
      </c>
      <c r="V99" s="325"/>
      <c r="W99" s="322">
        <f t="shared" si="47"/>
        <v>0</v>
      </c>
      <c r="X99" s="323"/>
      <c r="Y99" s="324" t="str">
        <f t="shared" si="48"/>
        <v/>
      </c>
      <c r="Z99" s="325"/>
      <c r="AA99" s="322" t="str">
        <f t="shared" si="49"/>
        <v/>
      </c>
      <c r="AB99" s="323"/>
      <c r="AC99" s="324" t="str">
        <f t="shared" si="50"/>
        <v/>
      </c>
      <c r="AD99" s="325"/>
      <c r="AE99" s="322" t="str">
        <f t="shared" si="51"/>
        <v/>
      </c>
      <c r="AF99" s="323"/>
      <c r="AG99" s="324" t="str">
        <f t="shared" si="52"/>
        <v/>
      </c>
      <c r="AH99" s="325"/>
      <c r="AI99" s="322" t="str">
        <f t="shared" si="53"/>
        <v/>
      </c>
      <c r="AJ99" s="323"/>
      <c r="AK99" s="324" t="str">
        <f t="shared" si="54"/>
        <v/>
      </c>
      <c r="AL99" s="325"/>
      <c r="AM99" s="324" t="str">
        <f t="shared" si="55"/>
        <v/>
      </c>
      <c r="AN99" s="335">
        <f t="shared" si="56"/>
        <v>576.88</v>
      </c>
      <c r="AO99" s="337">
        <f t="shared" si="57"/>
        <v>2422.8960000000002</v>
      </c>
      <c r="AP99" s="338" t="str">
        <f t="shared" si="58"/>
        <v>CONSORCIO CHAQUICOCHA S.R.L.</v>
      </c>
      <c r="AQ99" s="339">
        <f t="shared" si="59"/>
        <v>576.88</v>
      </c>
      <c r="AR99" s="340">
        <f t="shared" si="60"/>
        <v>2422.8960000000002</v>
      </c>
      <c r="AT99" s="341" t="s">
        <v>547</v>
      </c>
    </row>
    <row r="100" spans="1:46" s="305" customFormat="1" x14ac:dyDescent="0.3">
      <c r="A100" s="287"/>
      <c r="B100" s="331" t="s">
        <v>315</v>
      </c>
      <c r="C100" s="332" t="s">
        <v>124</v>
      </c>
      <c r="D100" s="333" t="s">
        <v>456</v>
      </c>
      <c r="E100" s="334">
        <v>94.200000000000017</v>
      </c>
      <c r="F100" s="355"/>
      <c r="G100" s="356"/>
      <c r="H100" s="356"/>
      <c r="I100" s="315" t="str">
        <f t="shared" si="46"/>
        <v/>
      </c>
      <c r="J100" s="357"/>
      <c r="K100" s="316">
        <v>94.200000000000017</v>
      </c>
      <c r="L100" s="317"/>
      <c r="M100" s="317"/>
      <c r="N100" s="317"/>
      <c r="O100" s="317"/>
      <c r="P100" s="317"/>
      <c r="Q100" s="317"/>
      <c r="R100" s="317"/>
      <c r="S100" s="318"/>
      <c r="T100" s="335">
        <v>67.84</v>
      </c>
      <c r="U100" s="336">
        <v>6390.5280000000002</v>
      </c>
      <c r="V100" s="325"/>
      <c r="W100" s="322">
        <f t="shared" si="47"/>
        <v>0</v>
      </c>
      <c r="X100" s="323"/>
      <c r="Y100" s="324" t="str">
        <f t="shared" si="48"/>
        <v/>
      </c>
      <c r="Z100" s="325"/>
      <c r="AA100" s="322" t="str">
        <f t="shared" si="49"/>
        <v/>
      </c>
      <c r="AB100" s="323"/>
      <c r="AC100" s="324" t="str">
        <f t="shared" si="50"/>
        <v/>
      </c>
      <c r="AD100" s="325"/>
      <c r="AE100" s="322" t="str">
        <f t="shared" si="51"/>
        <v/>
      </c>
      <c r="AF100" s="323"/>
      <c r="AG100" s="324" t="str">
        <f t="shared" si="52"/>
        <v/>
      </c>
      <c r="AH100" s="325"/>
      <c r="AI100" s="322" t="str">
        <f t="shared" si="53"/>
        <v/>
      </c>
      <c r="AJ100" s="323"/>
      <c r="AK100" s="324" t="str">
        <f t="shared" si="54"/>
        <v/>
      </c>
      <c r="AL100" s="325"/>
      <c r="AM100" s="324" t="str">
        <f t="shared" si="55"/>
        <v/>
      </c>
      <c r="AN100" s="335">
        <f t="shared" si="56"/>
        <v>67.84</v>
      </c>
      <c r="AO100" s="337">
        <f t="shared" si="57"/>
        <v>6390.5280000000012</v>
      </c>
      <c r="AP100" s="338" t="str">
        <f t="shared" si="58"/>
        <v>CONSORCIO CHAQUICOCHA S.R.L.</v>
      </c>
      <c r="AQ100" s="339">
        <f t="shared" si="59"/>
        <v>67.84</v>
      </c>
      <c r="AR100" s="340">
        <f t="shared" si="60"/>
        <v>6390.5280000000012</v>
      </c>
      <c r="AT100" s="341" t="s">
        <v>543</v>
      </c>
    </row>
    <row r="101" spans="1:46" s="305" customFormat="1" x14ac:dyDescent="0.3">
      <c r="A101" s="287"/>
      <c r="B101" s="342" t="s">
        <v>316</v>
      </c>
      <c r="C101" s="343" t="s">
        <v>156</v>
      </c>
      <c r="D101" s="344" t="s">
        <v>460</v>
      </c>
      <c r="E101" s="345">
        <v>6894.361280000001</v>
      </c>
      <c r="F101" s="355"/>
      <c r="G101" s="356"/>
      <c r="H101" s="356"/>
      <c r="I101" s="315" t="str">
        <f t="shared" si="46"/>
        <v/>
      </c>
      <c r="J101" s="357"/>
      <c r="K101" s="316">
        <v>6894.361280000001</v>
      </c>
      <c r="L101" s="317"/>
      <c r="M101" s="317"/>
      <c r="N101" s="317"/>
      <c r="O101" s="317"/>
      <c r="P101" s="317"/>
      <c r="Q101" s="317"/>
      <c r="R101" s="317"/>
      <c r="S101" s="318"/>
      <c r="T101" s="346">
        <v>7.19</v>
      </c>
      <c r="U101" s="347">
        <v>49570.448400000001</v>
      </c>
      <c r="V101" s="325"/>
      <c r="W101" s="322">
        <f t="shared" si="47"/>
        <v>0</v>
      </c>
      <c r="X101" s="323"/>
      <c r="Y101" s="324" t="str">
        <f t="shared" si="48"/>
        <v/>
      </c>
      <c r="Z101" s="325"/>
      <c r="AA101" s="322" t="str">
        <f t="shared" si="49"/>
        <v/>
      </c>
      <c r="AB101" s="323"/>
      <c r="AC101" s="324" t="str">
        <f t="shared" si="50"/>
        <v/>
      </c>
      <c r="AD101" s="325"/>
      <c r="AE101" s="322" t="str">
        <f t="shared" si="51"/>
        <v/>
      </c>
      <c r="AF101" s="323"/>
      <c r="AG101" s="324" t="str">
        <f t="shared" si="52"/>
        <v/>
      </c>
      <c r="AH101" s="325"/>
      <c r="AI101" s="322" t="str">
        <f t="shared" si="53"/>
        <v/>
      </c>
      <c r="AJ101" s="323"/>
      <c r="AK101" s="324" t="str">
        <f t="shared" si="54"/>
        <v/>
      </c>
      <c r="AL101" s="325"/>
      <c r="AM101" s="324" t="str">
        <f t="shared" si="55"/>
        <v/>
      </c>
      <c r="AN101" s="346">
        <f t="shared" si="56"/>
        <v>7.19</v>
      </c>
      <c r="AO101" s="348">
        <f t="shared" si="57"/>
        <v>49570.457603200011</v>
      </c>
      <c r="AP101" s="349" t="str">
        <f t="shared" si="58"/>
        <v>CONSORCIO CHAQUICOCHA S.R.L.</v>
      </c>
      <c r="AQ101" s="350">
        <f t="shared" si="59"/>
        <v>7.19</v>
      </c>
      <c r="AR101" s="351">
        <f t="shared" si="60"/>
        <v>49570.457603200011</v>
      </c>
      <c r="AT101" s="352" t="s">
        <v>548</v>
      </c>
    </row>
    <row r="102" spans="1:46" s="305" customFormat="1" x14ac:dyDescent="0.3">
      <c r="A102" s="287"/>
      <c r="B102" s="288" t="s">
        <v>317</v>
      </c>
      <c r="C102" s="289" t="s">
        <v>157</v>
      </c>
      <c r="D102" s="290"/>
      <c r="E102" s="353"/>
      <c r="F102" s="292"/>
      <c r="G102" s="293"/>
      <c r="H102" s="293"/>
      <c r="I102" s="294" t="str">
        <f t="shared" si="46"/>
        <v/>
      </c>
      <c r="J102" s="295"/>
      <c r="K102" s="296"/>
      <c r="L102" s="296"/>
      <c r="M102" s="296"/>
      <c r="N102" s="296"/>
      <c r="O102" s="296"/>
      <c r="P102" s="296"/>
      <c r="Q102" s="296"/>
      <c r="R102" s="296"/>
      <c r="S102" s="297"/>
      <c r="T102" s="298"/>
      <c r="U102" s="299"/>
      <c r="V102" s="300"/>
      <c r="W102" s="301" t="str">
        <f t="shared" si="47"/>
        <v/>
      </c>
      <c r="X102" s="298"/>
      <c r="Y102" s="299" t="str">
        <f t="shared" si="48"/>
        <v/>
      </c>
      <c r="Z102" s="300"/>
      <c r="AA102" s="301" t="str">
        <f t="shared" si="49"/>
        <v/>
      </c>
      <c r="AB102" s="298"/>
      <c r="AC102" s="299" t="str">
        <f t="shared" si="50"/>
        <v/>
      </c>
      <c r="AD102" s="300"/>
      <c r="AE102" s="301" t="str">
        <f t="shared" si="51"/>
        <v/>
      </c>
      <c r="AF102" s="298"/>
      <c r="AG102" s="299" t="str">
        <f t="shared" si="52"/>
        <v/>
      </c>
      <c r="AH102" s="300"/>
      <c r="AI102" s="301" t="str">
        <f t="shared" si="53"/>
        <v/>
      </c>
      <c r="AJ102" s="298"/>
      <c r="AK102" s="299" t="str">
        <f t="shared" si="54"/>
        <v/>
      </c>
      <c r="AL102" s="300"/>
      <c r="AM102" s="299" t="str">
        <f t="shared" si="55"/>
        <v/>
      </c>
      <c r="AN102" s="298" t="str">
        <f t="shared" si="56"/>
        <v/>
      </c>
      <c r="AO102" s="302" t="str">
        <f t="shared" si="57"/>
        <v/>
      </c>
      <c r="AP102" s="303" t="str">
        <f t="shared" si="58"/>
        <v/>
      </c>
      <c r="AQ102" s="304"/>
      <c r="AR102" s="303"/>
      <c r="AT102" s="354"/>
    </row>
    <row r="103" spans="1:46" s="305" customFormat="1" x14ac:dyDescent="0.3">
      <c r="A103" s="287"/>
      <c r="B103" s="309" t="s">
        <v>318</v>
      </c>
      <c r="C103" s="310" t="s">
        <v>158</v>
      </c>
      <c r="D103" s="311" t="s">
        <v>453</v>
      </c>
      <c r="E103" s="312">
        <v>1</v>
      </c>
      <c r="F103" s="355"/>
      <c r="G103" s="356"/>
      <c r="H103" s="356"/>
      <c r="I103" s="315" t="str">
        <f t="shared" si="46"/>
        <v/>
      </c>
      <c r="J103" s="357"/>
      <c r="K103" s="316">
        <v>1</v>
      </c>
      <c r="L103" s="317"/>
      <c r="M103" s="317"/>
      <c r="N103" s="317"/>
      <c r="O103" s="317"/>
      <c r="P103" s="317"/>
      <c r="Q103" s="317"/>
      <c r="R103" s="317"/>
      <c r="S103" s="318"/>
      <c r="T103" s="319">
        <v>5032.8</v>
      </c>
      <c r="U103" s="320">
        <v>5032.8</v>
      </c>
      <c r="V103" s="325"/>
      <c r="W103" s="322">
        <f t="shared" si="47"/>
        <v>0</v>
      </c>
      <c r="X103" s="323"/>
      <c r="Y103" s="324" t="str">
        <f t="shared" si="48"/>
        <v/>
      </c>
      <c r="Z103" s="325"/>
      <c r="AA103" s="322" t="str">
        <f t="shared" si="49"/>
        <v/>
      </c>
      <c r="AB103" s="323"/>
      <c r="AC103" s="324" t="str">
        <f t="shared" si="50"/>
        <v/>
      </c>
      <c r="AD103" s="325"/>
      <c r="AE103" s="322" t="str">
        <f t="shared" si="51"/>
        <v/>
      </c>
      <c r="AF103" s="323"/>
      <c r="AG103" s="324" t="str">
        <f t="shared" si="52"/>
        <v/>
      </c>
      <c r="AH103" s="325"/>
      <c r="AI103" s="322" t="str">
        <f t="shared" si="53"/>
        <v/>
      </c>
      <c r="AJ103" s="323"/>
      <c r="AK103" s="324" t="str">
        <f t="shared" si="54"/>
        <v/>
      </c>
      <c r="AL103" s="325"/>
      <c r="AM103" s="324" t="str">
        <f t="shared" si="55"/>
        <v/>
      </c>
      <c r="AN103" s="319">
        <f t="shared" si="56"/>
        <v>5032.8</v>
      </c>
      <c r="AO103" s="326">
        <f t="shared" si="57"/>
        <v>5032.8</v>
      </c>
      <c r="AP103" s="327" t="str">
        <f t="shared" si="58"/>
        <v>CONSORCIO CHAQUICOCHA S.R.L.</v>
      </c>
      <c r="AQ103" s="328">
        <f t="shared" si="59"/>
        <v>5032.8</v>
      </c>
      <c r="AR103" s="329">
        <f t="shared" si="60"/>
        <v>5032.8</v>
      </c>
      <c r="AT103" s="330"/>
    </row>
    <row r="104" spans="1:46" s="305" customFormat="1" x14ac:dyDescent="0.3">
      <c r="A104" s="287"/>
      <c r="B104" s="331" t="s">
        <v>319</v>
      </c>
      <c r="C104" s="332" t="s">
        <v>159</v>
      </c>
      <c r="D104" s="333" t="s">
        <v>453</v>
      </c>
      <c r="E104" s="334">
        <v>1</v>
      </c>
      <c r="F104" s="355"/>
      <c r="G104" s="356"/>
      <c r="H104" s="356"/>
      <c r="I104" s="315" t="str">
        <f t="shared" si="46"/>
        <v/>
      </c>
      <c r="J104" s="357"/>
      <c r="K104" s="316">
        <v>1</v>
      </c>
      <c r="L104" s="317"/>
      <c r="M104" s="317"/>
      <c r="N104" s="317"/>
      <c r="O104" s="317"/>
      <c r="P104" s="317"/>
      <c r="Q104" s="317"/>
      <c r="R104" s="317"/>
      <c r="S104" s="318"/>
      <c r="T104" s="335">
        <v>273.83</v>
      </c>
      <c r="U104" s="336">
        <v>273.83</v>
      </c>
      <c r="V104" s="325"/>
      <c r="W104" s="322">
        <f t="shared" si="47"/>
        <v>0</v>
      </c>
      <c r="X104" s="323"/>
      <c r="Y104" s="324" t="str">
        <f t="shared" si="48"/>
        <v/>
      </c>
      <c r="Z104" s="325"/>
      <c r="AA104" s="322" t="str">
        <f t="shared" si="49"/>
        <v/>
      </c>
      <c r="AB104" s="323"/>
      <c r="AC104" s="324" t="str">
        <f t="shared" si="50"/>
        <v/>
      </c>
      <c r="AD104" s="325"/>
      <c r="AE104" s="322" t="str">
        <f t="shared" si="51"/>
        <v/>
      </c>
      <c r="AF104" s="323"/>
      <c r="AG104" s="324" t="str">
        <f t="shared" si="52"/>
        <v/>
      </c>
      <c r="AH104" s="325"/>
      <c r="AI104" s="322" t="str">
        <f t="shared" si="53"/>
        <v/>
      </c>
      <c r="AJ104" s="323"/>
      <c r="AK104" s="324" t="str">
        <f t="shared" si="54"/>
        <v/>
      </c>
      <c r="AL104" s="325"/>
      <c r="AM104" s="324" t="str">
        <f t="shared" si="55"/>
        <v/>
      </c>
      <c r="AN104" s="335">
        <f t="shared" si="56"/>
        <v>273.83</v>
      </c>
      <c r="AO104" s="337">
        <f t="shared" si="57"/>
        <v>273.83</v>
      </c>
      <c r="AP104" s="338" t="str">
        <f t="shared" si="58"/>
        <v>CONSORCIO CHAQUICOCHA S.R.L.</v>
      </c>
      <c r="AQ104" s="339">
        <f t="shared" si="59"/>
        <v>273.83</v>
      </c>
      <c r="AR104" s="340">
        <f t="shared" si="60"/>
        <v>273.83</v>
      </c>
      <c r="AT104" s="341"/>
    </row>
    <row r="105" spans="1:46" s="305" customFormat="1" x14ac:dyDescent="0.3">
      <c r="A105" s="287"/>
      <c r="B105" s="331" t="s">
        <v>320</v>
      </c>
      <c r="C105" s="332" t="s">
        <v>160</v>
      </c>
      <c r="D105" s="333" t="s">
        <v>459</v>
      </c>
      <c r="E105" s="334">
        <v>1.5</v>
      </c>
      <c r="F105" s="355"/>
      <c r="G105" s="356"/>
      <c r="H105" s="356"/>
      <c r="I105" s="315" t="str">
        <f t="shared" si="46"/>
        <v/>
      </c>
      <c r="J105" s="357"/>
      <c r="K105" s="316">
        <v>1.5</v>
      </c>
      <c r="L105" s="317"/>
      <c r="M105" s="317"/>
      <c r="N105" s="317"/>
      <c r="O105" s="317"/>
      <c r="P105" s="317"/>
      <c r="Q105" s="317"/>
      <c r="R105" s="317"/>
      <c r="S105" s="318"/>
      <c r="T105" s="335">
        <v>381.46</v>
      </c>
      <c r="U105" s="336">
        <v>572.18999999999994</v>
      </c>
      <c r="V105" s="325"/>
      <c r="W105" s="322">
        <f t="shared" si="47"/>
        <v>0</v>
      </c>
      <c r="X105" s="323"/>
      <c r="Y105" s="324" t="str">
        <f t="shared" si="48"/>
        <v/>
      </c>
      <c r="Z105" s="325"/>
      <c r="AA105" s="322" t="str">
        <f t="shared" si="49"/>
        <v/>
      </c>
      <c r="AB105" s="323"/>
      <c r="AC105" s="324" t="str">
        <f t="shared" si="50"/>
        <v/>
      </c>
      <c r="AD105" s="325"/>
      <c r="AE105" s="322" t="str">
        <f t="shared" si="51"/>
        <v/>
      </c>
      <c r="AF105" s="323"/>
      <c r="AG105" s="324" t="str">
        <f t="shared" si="52"/>
        <v/>
      </c>
      <c r="AH105" s="325"/>
      <c r="AI105" s="322" t="str">
        <f t="shared" si="53"/>
        <v/>
      </c>
      <c r="AJ105" s="323"/>
      <c r="AK105" s="324" t="str">
        <f t="shared" si="54"/>
        <v/>
      </c>
      <c r="AL105" s="325"/>
      <c r="AM105" s="324" t="str">
        <f t="shared" si="55"/>
        <v/>
      </c>
      <c r="AN105" s="335">
        <f t="shared" si="56"/>
        <v>381.46</v>
      </c>
      <c r="AO105" s="337">
        <f t="shared" si="57"/>
        <v>572.18999999999994</v>
      </c>
      <c r="AP105" s="338" t="str">
        <f t="shared" si="58"/>
        <v>CONSORCIO CHAQUICOCHA S.R.L.</v>
      </c>
      <c r="AQ105" s="339">
        <f t="shared" si="59"/>
        <v>381.46</v>
      </c>
      <c r="AR105" s="340">
        <f t="shared" si="60"/>
        <v>572.18999999999994</v>
      </c>
      <c r="AT105" s="341"/>
    </row>
    <row r="106" spans="1:46" s="305" customFormat="1" x14ac:dyDescent="0.3">
      <c r="A106" s="287"/>
      <c r="B106" s="331" t="s">
        <v>321</v>
      </c>
      <c r="C106" s="332" t="s">
        <v>161</v>
      </c>
      <c r="D106" s="333" t="s">
        <v>453</v>
      </c>
      <c r="E106" s="334">
        <v>1</v>
      </c>
      <c r="F106" s="355"/>
      <c r="G106" s="356"/>
      <c r="H106" s="356"/>
      <c r="I106" s="315" t="str">
        <f t="shared" si="46"/>
        <v/>
      </c>
      <c r="J106" s="357"/>
      <c r="K106" s="316">
        <v>1</v>
      </c>
      <c r="L106" s="317"/>
      <c r="M106" s="317"/>
      <c r="N106" s="317"/>
      <c r="O106" s="317"/>
      <c r="P106" s="317"/>
      <c r="Q106" s="317"/>
      <c r="R106" s="317"/>
      <c r="S106" s="318"/>
      <c r="T106" s="335">
        <v>628.87</v>
      </c>
      <c r="U106" s="336">
        <v>628.87</v>
      </c>
      <c r="V106" s="325"/>
      <c r="W106" s="322">
        <f t="shared" si="47"/>
        <v>0</v>
      </c>
      <c r="X106" s="323"/>
      <c r="Y106" s="324" t="str">
        <f t="shared" si="48"/>
        <v/>
      </c>
      <c r="Z106" s="325"/>
      <c r="AA106" s="322" t="str">
        <f t="shared" si="49"/>
        <v/>
      </c>
      <c r="AB106" s="323"/>
      <c r="AC106" s="324" t="str">
        <f t="shared" si="50"/>
        <v/>
      </c>
      <c r="AD106" s="325"/>
      <c r="AE106" s="322" t="str">
        <f t="shared" si="51"/>
        <v/>
      </c>
      <c r="AF106" s="323"/>
      <c r="AG106" s="324" t="str">
        <f t="shared" si="52"/>
        <v/>
      </c>
      <c r="AH106" s="325"/>
      <c r="AI106" s="322" t="str">
        <f t="shared" si="53"/>
        <v/>
      </c>
      <c r="AJ106" s="323"/>
      <c r="AK106" s="324" t="str">
        <f t="shared" si="54"/>
        <v/>
      </c>
      <c r="AL106" s="325"/>
      <c r="AM106" s="324" t="str">
        <f t="shared" si="55"/>
        <v/>
      </c>
      <c r="AN106" s="335">
        <f t="shared" si="56"/>
        <v>628.87</v>
      </c>
      <c r="AO106" s="337">
        <f t="shared" si="57"/>
        <v>628.87</v>
      </c>
      <c r="AP106" s="338" t="str">
        <f t="shared" si="58"/>
        <v>CONSORCIO CHAQUICOCHA S.R.L.</v>
      </c>
      <c r="AQ106" s="339">
        <f t="shared" si="59"/>
        <v>628.87</v>
      </c>
      <c r="AR106" s="340">
        <f t="shared" si="60"/>
        <v>628.87</v>
      </c>
      <c r="AT106" s="341"/>
    </row>
    <row r="107" spans="1:46" s="305" customFormat="1" x14ac:dyDescent="0.3">
      <c r="A107" s="287"/>
      <c r="B107" s="342" t="s">
        <v>322</v>
      </c>
      <c r="C107" s="343" t="s">
        <v>162</v>
      </c>
      <c r="D107" s="344" t="s">
        <v>453</v>
      </c>
      <c r="E107" s="345">
        <v>4</v>
      </c>
      <c r="F107" s="355"/>
      <c r="G107" s="356"/>
      <c r="H107" s="356"/>
      <c r="I107" s="315" t="str">
        <f t="shared" si="46"/>
        <v/>
      </c>
      <c r="J107" s="357"/>
      <c r="K107" s="316">
        <v>4</v>
      </c>
      <c r="L107" s="317"/>
      <c r="M107" s="317"/>
      <c r="N107" s="317"/>
      <c r="O107" s="317"/>
      <c r="P107" s="317"/>
      <c r="Q107" s="317"/>
      <c r="R107" s="317"/>
      <c r="S107" s="318"/>
      <c r="T107" s="346">
        <v>622.26</v>
      </c>
      <c r="U107" s="347">
        <v>2489.04</v>
      </c>
      <c r="V107" s="325"/>
      <c r="W107" s="322">
        <f t="shared" si="47"/>
        <v>0</v>
      </c>
      <c r="X107" s="323"/>
      <c r="Y107" s="324" t="str">
        <f t="shared" si="48"/>
        <v/>
      </c>
      <c r="Z107" s="325"/>
      <c r="AA107" s="322" t="str">
        <f t="shared" si="49"/>
        <v/>
      </c>
      <c r="AB107" s="323"/>
      <c r="AC107" s="324" t="str">
        <f t="shared" si="50"/>
        <v/>
      </c>
      <c r="AD107" s="325"/>
      <c r="AE107" s="322" t="str">
        <f t="shared" si="51"/>
        <v/>
      </c>
      <c r="AF107" s="323"/>
      <c r="AG107" s="324" t="str">
        <f t="shared" si="52"/>
        <v/>
      </c>
      <c r="AH107" s="325"/>
      <c r="AI107" s="322" t="str">
        <f t="shared" si="53"/>
        <v/>
      </c>
      <c r="AJ107" s="323"/>
      <c r="AK107" s="324" t="str">
        <f t="shared" si="54"/>
        <v/>
      </c>
      <c r="AL107" s="325"/>
      <c r="AM107" s="324" t="str">
        <f t="shared" si="55"/>
        <v/>
      </c>
      <c r="AN107" s="346">
        <f t="shared" si="56"/>
        <v>622.26</v>
      </c>
      <c r="AO107" s="348">
        <f t="shared" si="57"/>
        <v>2489.04</v>
      </c>
      <c r="AP107" s="349" t="str">
        <f t="shared" si="58"/>
        <v>CONSORCIO CHAQUICOCHA S.R.L.</v>
      </c>
      <c r="AQ107" s="350">
        <f t="shared" si="59"/>
        <v>622.26</v>
      </c>
      <c r="AR107" s="351">
        <f t="shared" si="60"/>
        <v>2489.04</v>
      </c>
      <c r="AT107" s="352"/>
    </row>
    <row r="108" spans="1:46" s="305" customFormat="1" x14ac:dyDescent="0.3">
      <c r="A108" s="287"/>
      <c r="B108" s="288" t="s">
        <v>323</v>
      </c>
      <c r="C108" s="289" t="s">
        <v>163</v>
      </c>
      <c r="D108" s="290"/>
      <c r="E108" s="353"/>
      <c r="F108" s="292"/>
      <c r="G108" s="293"/>
      <c r="H108" s="293"/>
      <c r="I108" s="294" t="str">
        <f t="shared" si="46"/>
        <v/>
      </c>
      <c r="J108" s="295"/>
      <c r="K108" s="296"/>
      <c r="L108" s="296"/>
      <c r="M108" s="296"/>
      <c r="N108" s="296"/>
      <c r="O108" s="296"/>
      <c r="P108" s="296"/>
      <c r="Q108" s="296"/>
      <c r="R108" s="296"/>
      <c r="S108" s="297"/>
      <c r="T108" s="298"/>
      <c r="U108" s="299"/>
      <c r="V108" s="300"/>
      <c r="W108" s="301" t="str">
        <f t="shared" si="47"/>
        <v/>
      </c>
      <c r="X108" s="298"/>
      <c r="Y108" s="299" t="str">
        <f t="shared" si="48"/>
        <v/>
      </c>
      <c r="Z108" s="300"/>
      <c r="AA108" s="301" t="str">
        <f t="shared" si="49"/>
        <v/>
      </c>
      <c r="AB108" s="298"/>
      <c r="AC108" s="299" t="str">
        <f t="shared" si="50"/>
        <v/>
      </c>
      <c r="AD108" s="300"/>
      <c r="AE108" s="301" t="str">
        <f t="shared" si="51"/>
        <v/>
      </c>
      <c r="AF108" s="298"/>
      <c r="AG108" s="299" t="str">
        <f t="shared" si="52"/>
        <v/>
      </c>
      <c r="AH108" s="300"/>
      <c r="AI108" s="301" t="str">
        <f t="shared" si="53"/>
        <v/>
      </c>
      <c r="AJ108" s="298"/>
      <c r="AK108" s="299" t="str">
        <f t="shared" si="54"/>
        <v/>
      </c>
      <c r="AL108" s="300"/>
      <c r="AM108" s="299" t="str">
        <f t="shared" si="55"/>
        <v/>
      </c>
      <c r="AN108" s="298" t="str">
        <f t="shared" si="56"/>
        <v/>
      </c>
      <c r="AO108" s="302" t="str">
        <f t="shared" si="57"/>
        <v/>
      </c>
      <c r="AP108" s="303" t="str">
        <f t="shared" si="58"/>
        <v/>
      </c>
      <c r="AQ108" s="304"/>
      <c r="AR108" s="303"/>
      <c r="AT108" s="354"/>
    </row>
    <row r="109" spans="1:46" s="305" customFormat="1" x14ac:dyDescent="0.3">
      <c r="A109" s="287"/>
      <c r="B109" s="309" t="s">
        <v>324</v>
      </c>
      <c r="C109" s="310" t="s">
        <v>164</v>
      </c>
      <c r="D109" s="311" t="s">
        <v>458</v>
      </c>
      <c r="E109" s="312">
        <v>184.64</v>
      </c>
      <c r="F109" s="355"/>
      <c r="G109" s="356"/>
      <c r="H109" s="356"/>
      <c r="I109" s="315" t="str">
        <f t="shared" si="46"/>
        <v/>
      </c>
      <c r="J109" s="357"/>
      <c r="K109" s="316">
        <v>184.64</v>
      </c>
      <c r="L109" s="317"/>
      <c r="M109" s="317"/>
      <c r="N109" s="317"/>
      <c r="O109" s="317"/>
      <c r="P109" s="317"/>
      <c r="Q109" s="317"/>
      <c r="R109" s="317"/>
      <c r="S109" s="318"/>
      <c r="T109" s="319">
        <v>28.58</v>
      </c>
      <c r="U109" s="320">
        <v>5277.011199999999</v>
      </c>
      <c r="V109" s="325"/>
      <c r="W109" s="322">
        <f t="shared" si="47"/>
        <v>0</v>
      </c>
      <c r="X109" s="323"/>
      <c r="Y109" s="324" t="str">
        <f t="shared" si="48"/>
        <v/>
      </c>
      <c r="Z109" s="325"/>
      <c r="AA109" s="322" t="str">
        <f t="shared" si="49"/>
        <v/>
      </c>
      <c r="AB109" s="323"/>
      <c r="AC109" s="324" t="str">
        <f t="shared" si="50"/>
        <v/>
      </c>
      <c r="AD109" s="325"/>
      <c r="AE109" s="322" t="str">
        <f t="shared" si="51"/>
        <v/>
      </c>
      <c r="AF109" s="323"/>
      <c r="AG109" s="324" t="str">
        <f t="shared" si="52"/>
        <v/>
      </c>
      <c r="AH109" s="325"/>
      <c r="AI109" s="322" t="str">
        <f t="shared" si="53"/>
        <v/>
      </c>
      <c r="AJ109" s="323"/>
      <c r="AK109" s="324" t="str">
        <f t="shared" si="54"/>
        <v/>
      </c>
      <c r="AL109" s="325"/>
      <c r="AM109" s="324" t="str">
        <f t="shared" si="55"/>
        <v/>
      </c>
      <c r="AN109" s="319">
        <f t="shared" si="56"/>
        <v>28.58</v>
      </c>
      <c r="AO109" s="326">
        <f t="shared" si="57"/>
        <v>5277.011199999999</v>
      </c>
      <c r="AP109" s="327" t="str">
        <f t="shared" si="58"/>
        <v>CONSORCIO CHAQUICOCHA S.R.L.</v>
      </c>
      <c r="AQ109" s="328">
        <f t="shared" si="59"/>
        <v>28.58</v>
      </c>
      <c r="AR109" s="329">
        <f t="shared" si="60"/>
        <v>5277.011199999999</v>
      </c>
      <c r="AT109" s="330"/>
    </row>
    <row r="110" spans="1:46" s="305" customFormat="1" x14ac:dyDescent="0.3">
      <c r="A110" s="287"/>
      <c r="B110" s="331" t="s">
        <v>325</v>
      </c>
      <c r="C110" s="332" t="s">
        <v>165</v>
      </c>
      <c r="D110" s="333" t="s">
        <v>458</v>
      </c>
      <c r="E110" s="334">
        <v>818.6155</v>
      </c>
      <c r="F110" s="355"/>
      <c r="G110" s="356"/>
      <c r="H110" s="356"/>
      <c r="I110" s="315" t="str">
        <f t="shared" si="46"/>
        <v/>
      </c>
      <c r="J110" s="357"/>
      <c r="K110" s="316">
        <v>818.6155</v>
      </c>
      <c r="L110" s="317"/>
      <c r="M110" s="317"/>
      <c r="N110" s="317"/>
      <c r="O110" s="317"/>
      <c r="P110" s="317"/>
      <c r="Q110" s="317"/>
      <c r="R110" s="317"/>
      <c r="S110" s="318"/>
      <c r="T110" s="335">
        <v>28.58</v>
      </c>
      <c r="U110" s="336">
        <v>23396.159599999999</v>
      </c>
      <c r="V110" s="325"/>
      <c r="W110" s="322">
        <f t="shared" si="47"/>
        <v>0</v>
      </c>
      <c r="X110" s="323"/>
      <c r="Y110" s="324" t="str">
        <f t="shared" si="48"/>
        <v/>
      </c>
      <c r="Z110" s="325"/>
      <c r="AA110" s="322" t="str">
        <f t="shared" si="49"/>
        <v/>
      </c>
      <c r="AB110" s="323"/>
      <c r="AC110" s="324" t="str">
        <f t="shared" si="50"/>
        <v/>
      </c>
      <c r="AD110" s="325"/>
      <c r="AE110" s="322" t="str">
        <f t="shared" si="51"/>
        <v/>
      </c>
      <c r="AF110" s="323"/>
      <c r="AG110" s="324" t="str">
        <f t="shared" si="52"/>
        <v/>
      </c>
      <c r="AH110" s="325"/>
      <c r="AI110" s="322" t="str">
        <f t="shared" si="53"/>
        <v/>
      </c>
      <c r="AJ110" s="323"/>
      <c r="AK110" s="324" t="str">
        <f t="shared" si="54"/>
        <v/>
      </c>
      <c r="AL110" s="325"/>
      <c r="AM110" s="324" t="str">
        <f t="shared" si="55"/>
        <v/>
      </c>
      <c r="AN110" s="335">
        <f t="shared" si="56"/>
        <v>28.58</v>
      </c>
      <c r="AO110" s="337">
        <f t="shared" si="57"/>
        <v>23396.030989999999</v>
      </c>
      <c r="AP110" s="338" t="str">
        <f t="shared" si="58"/>
        <v>CONSORCIO CHAQUICOCHA S.R.L.</v>
      </c>
      <c r="AQ110" s="339">
        <f t="shared" si="59"/>
        <v>28.58</v>
      </c>
      <c r="AR110" s="340">
        <f t="shared" si="60"/>
        <v>23396.030989999999</v>
      </c>
      <c r="AT110" s="341"/>
    </row>
    <row r="111" spans="1:46" s="305" customFormat="1" x14ac:dyDescent="0.3">
      <c r="A111" s="287"/>
      <c r="B111" s="331" t="s">
        <v>326</v>
      </c>
      <c r="C111" s="332" t="s">
        <v>166</v>
      </c>
      <c r="D111" s="333" t="s">
        <v>458</v>
      </c>
      <c r="E111" s="334">
        <v>43.685670000000002</v>
      </c>
      <c r="F111" s="355"/>
      <c r="G111" s="356"/>
      <c r="H111" s="356"/>
      <c r="I111" s="315" t="str">
        <f t="shared" si="46"/>
        <v/>
      </c>
      <c r="J111" s="357"/>
      <c r="K111" s="316">
        <v>43.685670000000002</v>
      </c>
      <c r="L111" s="317"/>
      <c r="M111" s="317"/>
      <c r="N111" s="317"/>
      <c r="O111" s="317"/>
      <c r="P111" s="317"/>
      <c r="Q111" s="317"/>
      <c r="R111" s="317"/>
      <c r="S111" s="318"/>
      <c r="T111" s="335">
        <v>61.97</v>
      </c>
      <c r="U111" s="336">
        <v>2707.4692999999997</v>
      </c>
      <c r="V111" s="325"/>
      <c r="W111" s="322">
        <f t="shared" si="47"/>
        <v>0</v>
      </c>
      <c r="X111" s="323"/>
      <c r="Y111" s="324" t="str">
        <f t="shared" si="48"/>
        <v/>
      </c>
      <c r="Z111" s="325"/>
      <c r="AA111" s="322" t="str">
        <f t="shared" si="49"/>
        <v/>
      </c>
      <c r="AB111" s="323"/>
      <c r="AC111" s="324" t="str">
        <f t="shared" si="50"/>
        <v/>
      </c>
      <c r="AD111" s="325"/>
      <c r="AE111" s="322" t="str">
        <f t="shared" si="51"/>
        <v/>
      </c>
      <c r="AF111" s="323"/>
      <c r="AG111" s="324" t="str">
        <f t="shared" si="52"/>
        <v/>
      </c>
      <c r="AH111" s="325"/>
      <c r="AI111" s="322" t="str">
        <f t="shared" si="53"/>
        <v/>
      </c>
      <c r="AJ111" s="323"/>
      <c r="AK111" s="324" t="str">
        <f t="shared" si="54"/>
        <v/>
      </c>
      <c r="AL111" s="325"/>
      <c r="AM111" s="324" t="str">
        <f t="shared" si="55"/>
        <v/>
      </c>
      <c r="AN111" s="335">
        <f t="shared" si="56"/>
        <v>61.97</v>
      </c>
      <c r="AO111" s="337">
        <f t="shared" si="57"/>
        <v>2707.2009699</v>
      </c>
      <c r="AP111" s="338" t="str">
        <f t="shared" si="58"/>
        <v>CONSORCIO CHAQUICOCHA S.R.L.</v>
      </c>
      <c r="AQ111" s="339">
        <f t="shared" si="59"/>
        <v>61.97</v>
      </c>
      <c r="AR111" s="340">
        <f t="shared" si="60"/>
        <v>2707.2009699</v>
      </c>
      <c r="AT111" s="341"/>
    </row>
    <row r="112" spans="1:46" s="305" customFormat="1" x14ac:dyDescent="0.3">
      <c r="A112" s="287"/>
      <c r="B112" s="331" t="s">
        <v>327</v>
      </c>
      <c r="C112" s="332" t="s">
        <v>167</v>
      </c>
      <c r="D112" s="333" t="s">
        <v>458</v>
      </c>
      <c r="E112" s="334">
        <v>20.823</v>
      </c>
      <c r="F112" s="355"/>
      <c r="G112" s="356"/>
      <c r="H112" s="356"/>
      <c r="I112" s="315" t="str">
        <f t="shared" si="46"/>
        <v/>
      </c>
      <c r="J112" s="357"/>
      <c r="K112" s="316">
        <v>20.823</v>
      </c>
      <c r="L112" s="317"/>
      <c r="M112" s="317"/>
      <c r="N112" s="317"/>
      <c r="O112" s="317"/>
      <c r="P112" s="317"/>
      <c r="Q112" s="317"/>
      <c r="R112" s="317"/>
      <c r="S112" s="318"/>
      <c r="T112" s="335">
        <v>46.27</v>
      </c>
      <c r="U112" s="336">
        <v>963.34140000000002</v>
      </c>
      <c r="V112" s="325"/>
      <c r="W112" s="322">
        <f t="shared" si="47"/>
        <v>0</v>
      </c>
      <c r="X112" s="323"/>
      <c r="Y112" s="324" t="str">
        <f t="shared" si="48"/>
        <v/>
      </c>
      <c r="Z112" s="325"/>
      <c r="AA112" s="322" t="str">
        <f t="shared" si="49"/>
        <v/>
      </c>
      <c r="AB112" s="323"/>
      <c r="AC112" s="324" t="str">
        <f t="shared" si="50"/>
        <v/>
      </c>
      <c r="AD112" s="325"/>
      <c r="AE112" s="322" t="str">
        <f t="shared" si="51"/>
        <v/>
      </c>
      <c r="AF112" s="323"/>
      <c r="AG112" s="324" t="str">
        <f t="shared" si="52"/>
        <v/>
      </c>
      <c r="AH112" s="325"/>
      <c r="AI112" s="322" t="str">
        <f t="shared" si="53"/>
        <v/>
      </c>
      <c r="AJ112" s="323"/>
      <c r="AK112" s="324" t="str">
        <f t="shared" si="54"/>
        <v/>
      </c>
      <c r="AL112" s="325"/>
      <c r="AM112" s="324" t="str">
        <f t="shared" si="55"/>
        <v/>
      </c>
      <c r="AN112" s="335">
        <f t="shared" si="56"/>
        <v>46.27</v>
      </c>
      <c r="AO112" s="337">
        <f t="shared" si="57"/>
        <v>963.48021000000006</v>
      </c>
      <c r="AP112" s="338" t="str">
        <f t="shared" si="58"/>
        <v>CONSORCIO CHAQUICOCHA S.R.L.</v>
      </c>
      <c r="AQ112" s="339">
        <f t="shared" si="59"/>
        <v>46.27</v>
      </c>
      <c r="AR112" s="340">
        <f t="shared" si="60"/>
        <v>963.48021000000006</v>
      </c>
      <c r="AT112" s="341"/>
    </row>
    <row r="113" spans="1:46" s="305" customFormat="1" x14ac:dyDescent="0.3">
      <c r="A113" s="287"/>
      <c r="B113" s="331" t="s">
        <v>328</v>
      </c>
      <c r="C113" s="332" t="s">
        <v>168</v>
      </c>
      <c r="D113" s="333" t="s">
        <v>458</v>
      </c>
      <c r="E113" s="334">
        <v>785.88900000000001</v>
      </c>
      <c r="F113" s="355"/>
      <c r="G113" s="356"/>
      <c r="H113" s="356"/>
      <c r="I113" s="315" t="str">
        <f t="shared" si="46"/>
        <v/>
      </c>
      <c r="J113" s="357"/>
      <c r="K113" s="316">
        <v>785.88900000000001</v>
      </c>
      <c r="L113" s="317"/>
      <c r="M113" s="317"/>
      <c r="N113" s="317"/>
      <c r="O113" s="317"/>
      <c r="P113" s="317"/>
      <c r="Q113" s="317"/>
      <c r="R113" s="317"/>
      <c r="S113" s="318"/>
      <c r="T113" s="335">
        <v>41.33</v>
      </c>
      <c r="U113" s="336">
        <v>32480.833699999999</v>
      </c>
      <c r="V113" s="325"/>
      <c r="W113" s="322">
        <f t="shared" si="47"/>
        <v>0</v>
      </c>
      <c r="X113" s="323"/>
      <c r="Y113" s="324" t="str">
        <f t="shared" si="48"/>
        <v/>
      </c>
      <c r="Z113" s="325"/>
      <c r="AA113" s="322" t="str">
        <f t="shared" si="49"/>
        <v/>
      </c>
      <c r="AB113" s="323"/>
      <c r="AC113" s="324" t="str">
        <f t="shared" si="50"/>
        <v/>
      </c>
      <c r="AD113" s="325"/>
      <c r="AE113" s="322" t="str">
        <f t="shared" si="51"/>
        <v/>
      </c>
      <c r="AF113" s="323"/>
      <c r="AG113" s="324" t="str">
        <f t="shared" si="52"/>
        <v/>
      </c>
      <c r="AH113" s="325"/>
      <c r="AI113" s="322" t="str">
        <f t="shared" si="53"/>
        <v/>
      </c>
      <c r="AJ113" s="323"/>
      <c r="AK113" s="324" t="str">
        <f t="shared" si="54"/>
        <v/>
      </c>
      <c r="AL113" s="325"/>
      <c r="AM113" s="324" t="str">
        <f t="shared" si="55"/>
        <v/>
      </c>
      <c r="AN113" s="335">
        <f t="shared" si="56"/>
        <v>41.33</v>
      </c>
      <c r="AO113" s="337">
        <f t="shared" si="57"/>
        <v>32480.792369999999</v>
      </c>
      <c r="AP113" s="338" t="str">
        <f t="shared" si="58"/>
        <v>CONSORCIO CHAQUICOCHA S.R.L.</v>
      </c>
      <c r="AQ113" s="339">
        <f t="shared" si="59"/>
        <v>41.33</v>
      </c>
      <c r="AR113" s="340">
        <f t="shared" si="60"/>
        <v>32480.792369999999</v>
      </c>
      <c r="AT113" s="341"/>
    </row>
    <row r="114" spans="1:46" s="305" customFormat="1" x14ac:dyDescent="0.3">
      <c r="A114" s="287"/>
      <c r="B114" s="331" t="s">
        <v>329</v>
      </c>
      <c r="C114" s="332" t="s">
        <v>169</v>
      </c>
      <c r="D114" s="333" t="s">
        <v>458</v>
      </c>
      <c r="E114" s="334">
        <v>2.2999999999999998</v>
      </c>
      <c r="F114" s="355"/>
      <c r="G114" s="356"/>
      <c r="H114" s="356"/>
      <c r="I114" s="315" t="str">
        <f t="shared" si="46"/>
        <v/>
      </c>
      <c r="J114" s="357"/>
      <c r="K114" s="316">
        <v>2.2999999999999998</v>
      </c>
      <c r="L114" s="317"/>
      <c r="M114" s="317"/>
      <c r="N114" s="317"/>
      <c r="O114" s="317"/>
      <c r="P114" s="317"/>
      <c r="Q114" s="317"/>
      <c r="R114" s="317"/>
      <c r="S114" s="318"/>
      <c r="T114" s="335">
        <v>455.18</v>
      </c>
      <c r="U114" s="336">
        <v>1046.914</v>
      </c>
      <c r="V114" s="325"/>
      <c r="W114" s="322">
        <f t="shared" si="47"/>
        <v>0</v>
      </c>
      <c r="X114" s="323"/>
      <c r="Y114" s="324" t="str">
        <f t="shared" si="48"/>
        <v/>
      </c>
      <c r="Z114" s="325"/>
      <c r="AA114" s="322" t="str">
        <f t="shared" si="49"/>
        <v/>
      </c>
      <c r="AB114" s="323"/>
      <c r="AC114" s="324" t="str">
        <f t="shared" si="50"/>
        <v/>
      </c>
      <c r="AD114" s="325"/>
      <c r="AE114" s="322" t="str">
        <f t="shared" si="51"/>
        <v/>
      </c>
      <c r="AF114" s="323"/>
      <c r="AG114" s="324" t="str">
        <f t="shared" si="52"/>
        <v/>
      </c>
      <c r="AH114" s="325"/>
      <c r="AI114" s="322" t="str">
        <f t="shared" si="53"/>
        <v/>
      </c>
      <c r="AJ114" s="323"/>
      <c r="AK114" s="324" t="str">
        <f t="shared" si="54"/>
        <v/>
      </c>
      <c r="AL114" s="325"/>
      <c r="AM114" s="324" t="str">
        <f t="shared" si="55"/>
        <v/>
      </c>
      <c r="AN114" s="335">
        <f t="shared" si="56"/>
        <v>455.18</v>
      </c>
      <c r="AO114" s="337">
        <f t="shared" si="57"/>
        <v>1046.914</v>
      </c>
      <c r="AP114" s="338" t="str">
        <f t="shared" si="58"/>
        <v>CONSORCIO CHAQUICOCHA S.R.L.</v>
      </c>
      <c r="AQ114" s="339">
        <f t="shared" si="59"/>
        <v>455.18</v>
      </c>
      <c r="AR114" s="340">
        <f t="shared" si="60"/>
        <v>1046.914</v>
      </c>
      <c r="AT114" s="341" t="s">
        <v>547</v>
      </c>
    </row>
    <row r="115" spans="1:46" s="305" customFormat="1" x14ac:dyDescent="0.3">
      <c r="A115" s="287"/>
      <c r="B115" s="331" t="s">
        <v>330</v>
      </c>
      <c r="C115" s="332" t="s">
        <v>170</v>
      </c>
      <c r="D115" s="333" t="s">
        <v>458</v>
      </c>
      <c r="E115" s="334">
        <v>10.68</v>
      </c>
      <c r="F115" s="355"/>
      <c r="G115" s="356"/>
      <c r="H115" s="356"/>
      <c r="I115" s="315" t="str">
        <f t="shared" si="46"/>
        <v/>
      </c>
      <c r="J115" s="357"/>
      <c r="K115" s="316">
        <v>10.68</v>
      </c>
      <c r="L115" s="317"/>
      <c r="M115" s="317"/>
      <c r="N115" s="317"/>
      <c r="O115" s="317"/>
      <c r="P115" s="317"/>
      <c r="Q115" s="317"/>
      <c r="R115" s="317"/>
      <c r="S115" s="318"/>
      <c r="T115" s="335">
        <v>771.41</v>
      </c>
      <c r="U115" s="336">
        <v>8238.6587999999992</v>
      </c>
      <c r="V115" s="325"/>
      <c r="W115" s="322">
        <f t="shared" si="47"/>
        <v>0</v>
      </c>
      <c r="X115" s="323"/>
      <c r="Y115" s="324" t="str">
        <f t="shared" si="48"/>
        <v/>
      </c>
      <c r="Z115" s="325"/>
      <c r="AA115" s="322" t="str">
        <f t="shared" si="49"/>
        <v/>
      </c>
      <c r="AB115" s="323"/>
      <c r="AC115" s="324" t="str">
        <f t="shared" si="50"/>
        <v/>
      </c>
      <c r="AD115" s="325"/>
      <c r="AE115" s="322" t="str">
        <f t="shared" si="51"/>
        <v/>
      </c>
      <c r="AF115" s="323"/>
      <c r="AG115" s="324" t="str">
        <f t="shared" si="52"/>
        <v/>
      </c>
      <c r="AH115" s="325"/>
      <c r="AI115" s="322" t="str">
        <f t="shared" si="53"/>
        <v/>
      </c>
      <c r="AJ115" s="323"/>
      <c r="AK115" s="324" t="str">
        <f t="shared" si="54"/>
        <v/>
      </c>
      <c r="AL115" s="325"/>
      <c r="AM115" s="324" t="str">
        <f t="shared" si="55"/>
        <v/>
      </c>
      <c r="AN115" s="335">
        <f t="shared" si="56"/>
        <v>771.41</v>
      </c>
      <c r="AO115" s="337">
        <f t="shared" si="57"/>
        <v>8238.6587999999992</v>
      </c>
      <c r="AP115" s="338" t="str">
        <f t="shared" si="58"/>
        <v>CONSORCIO CHAQUICOCHA S.R.L.</v>
      </c>
      <c r="AQ115" s="339">
        <f t="shared" si="59"/>
        <v>771.41</v>
      </c>
      <c r="AR115" s="340">
        <f t="shared" si="60"/>
        <v>8238.6587999999992</v>
      </c>
      <c r="AT115" s="341" t="s">
        <v>547</v>
      </c>
    </row>
    <row r="116" spans="1:46" s="305" customFormat="1" x14ac:dyDescent="0.3">
      <c r="A116" s="287"/>
      <c r="B116" s="331" t="s">
        <v>331</v>
      </c>
      <c r="C116" s="332" t="s">
        <v>124</v>
      </c>
      <c r="D116" s="333" t="s">
        <v>456</v>
      </c>
      <c r="E116" s="334">
        <v>12.6</v>
      </c>
      <c r="F116" s="355"/>
      <c r="G116" s="356"/>
      <c r="H116" s="356"/>
      <c r="I116" s="315" t="str">
        <f t="shared" si="46"/>
        <v/>
      </c>
      <c r="J116" s="357"/>
      <c r="K116" s="316">
        <v>12.6</v>
      </c>
      <c r="L116" s="317"/>
      <c r="M116" s="317"/>
      <c r="N116" s="317"/>
      <c r="O116" s="317"/>
      <c r="P116" s="317"/>
      <c r="Q116" s="317"/>
      <c r="R116" s="317"/>
      <c r="S116" s="318"/>
      <c r="T116" s="335">
        <v>67.84</v>
      </c>
      <c r="U116" s="336">
        <v>854.78399999999999</v>
      </c>
      <c r="V116" s="325"/>
      <c r="W116" s="322">
        <f t="shared" si="47"/>
        <v>0</v>
      </c>
      <c r="X116" s="323"/>
      <c r="Y116" s="324" t="str">
        <f t="shared" si="48"/>
        <v/>
      </c>
      <c r="Z116" s="325"/>
      <c r="AA116" s="322" t="str">
        <f t="shared" si="49"/>
        <v/>
      </c>
      <c r="AB116" s="323"/>
      <c r="AC116" s="324" t="str">
        <f t="shared" si="50"/>
        <v/>
      </c>
      <c r="AD116" s="325"/>
      <c r="AE116" s="322" t="str">
        <f t="shared" si="51"/>
        <v/>
      </c>
      <c r="AF116" s="323"/>
      <c r="AG116" s="324" t="str">
        <f t="shared" si="52"/>
        <v/>
      </c>
      <c r="AH116" s="325"/>
      <c r="AI116" s="322" t="str">
        <f t="shared" si="53"/>
        <v/>
      </c>
      <c r="AJ116" s="323"/>
      <c r="AK116" s="324" t="str">
        <f t="shared" si="54"/>
        <v/>
      </c>
      <c r="AL116" s="325"/>
      <c r="AM116" s="324" t="str">
        <f t="shared" si="55"/>
        <v/>
      </c>
      <c r="AN116" s="335">
        <f t="shared" si="56"/>
        <v>67.84</v>
      </c>
      <c r="AO116" s="337">
        <f t="shared" si="57"/>
        <v>854.78399999999999</v>
      </c>
      <c r="AP116" s="338" t="str">
        <f t="shared" si="58"/>
        <v>CONSORCIO CHAQUICOCHA S.R.L.</v>
      </c>
      <c r="AQ116" s="339">
        <f t="shared" si="59"/>
        <v>67.84</v>
      </c>
      <c r="AR116" s="340">
        <f t="shared" si="60"/>
        <v>854.78399999999999</v>
      </c>
      <c r="AT116" s="341" t="s">
        <v>543</v>
      </c>
    </row>
    <row r="117" spans="1:46" s="305" customFormat="1" x14ac:dyDescent="0.3">
      <c r="A117" s="287"/>
      <c r="B117" s="331" t="s">
        <v>332</v>
      </c>
      <c r="C117" s="332" t="s">
        <v>171</v>
      </c>
      <c r="D117" s="333" t="s">
        <v>456</v>
      </c>
      <c r="E117" s="334">
        <v>24.429024474314229</v>
      </c>
      <c r="F117" s="355"/>
      <c r="G117" s="356"/>
      <c r="H117" s="356"/>
      <c r="I117" s="315" t="str">
        <f t="shared" si="46"/>
        <v/>
      </c>
      <c r="J117" s="357"/>
      <c r="K117" s="316">
        <v>24.429024474314229</v>
      </c>
      <c r="L117" s="317"/>
      <c r="M117" s="317"/>
      <c r="N117" s="317"/>
      <c r="O117" s="317"/>
      <c r="P117" s="317"/>
      <c r="Q117" s="317"/>
      <c r="R117" s="317"/>
      <c r="S117" s="318"/>
      <c r="T117" s="335">
        <v>67.84</v>
      </c>
      <c r="U117" s="336">
        <v>1657.3312000000001</v>
      </c>
      <c r="V117" s="325"/>
      <c r="W117" s="322">
        <f t="shared" si="47"/>
        <v>0</v>
      </c>
      <c r="X117" s="323"/>
      <c r="Y117" s="324" t="str">
        <f t="shared" si="48"/>
        <v/>
      </c>
      <c r="Z117" s="325"/>
      <c r="AA117" s="322" t="str">
        <f t="shared" si="49"/>
        <v/>
      </c>
      <c r="AB117" s="323"/>
      <c r="AC117" s="324" t="str">
        <f t="shared" si="50"/>
        <v/>
      </c>
      <c r="AD117" s="325"/>
      <c r="AE117" s="322" t="str">
        <f t="shared" si="51"/>
        <v/>
      </c>
      <c r="AF117" s="323"/>
      <c r="AG117" s="324" t="str">
        <f t="shared" si="52"/>
        <v/>
      </c>
      <c r="AH117" s="325"/>
      <c r="AI117" s="322" t="str">
        <f t="shared" si="53"/>
        <v/>
      </c>
      <c r="AJ117" s="323"/>
      <c r="AK117" s="324" t="str">
        <f t="shared" si="54"/>
        <v/>
      </c>
      <c r="AL117" s="325"/>
      <c r="AM117" s="324" t="str">
        <f t="shared" si="55"/>
        <v/>
      </c>
      <c r="AN117" s="335">
        <f t="shared" si="56"/>
        <v>67.84</v>
      </c>
      <c r="AO117" s="337">
        <f t="shared" si="57"/>
        <v>1657.2650203374774</v>
      </c>
      <c r="AP117" s="338" t="str">
        <f t="shared" si="58"/>
        <v>CONSORCIO CHAQUICOCHA S.R.L.</v>
      </c>
      <c r="AQ117" s="339">
        <f t="shared" si="59"/>
        <v>67.84</v>
      </c>
      <c r="AR117" s="340">
        <f t="shared" si="60"/>
        <v>1657.2650203374774</v>
      </c>
      <c r="AT117" s="341" t="s">
        <v>543</v>
      </c>
    </row>
    <row r="118" spans="1:46" s="305" customFormat="1" x14ac:dyDescent="0.3">
      <c r="A118" s="287"/>
      <c r="B118" s="331" t="s">
        <v>333</v>
      </c>
      <c r="C118" s="332" t="s">
        <v>172</v>
      </c>
      <c r="D118" s="333" t="s">
        <v>460</v>
      </c>
      <c r="E118" s="334">
        <v>568.74802437583901</v>
      </c>
      <c r="F118" s="355"/>
      <c r="G118" s="356"/>
      <c r="H118" s="356"/>
      <c r="I118" s="315" t="str">
        <f t="shared" si="46"/>
        <v/>
      </c>
      <c r="J118" s="357"/>
      <c r="K118" s="316">
        <v>568.74802437583901</v>
      </c>
      <c r="L118" s="317"/>
      <c r="M118" s="317"/>
      <c r="N118" s="317"/>
      <c r="O118" s="317"/>
      <c r="P118" s="317"/>
      <c r="Q118" s="317"/>
      <c r="R118" s="317"/>
      <c r="S118" s="318"/>
      <c r="T118" s="335">
        <v>7.19</v>
      </c>
      <c r="U118" s="336">
        <v>4089.3125</v>
      </c>
      <c r="V118" s="325"/>
      <c r="W118" s="322">
        <f t="shared" si="47"/>
        <v>0</v>
      </c>
      <c r="X118" s="323"/>
      <c r="Y118" s="324" t="str">
        <f t="shared" si="48"/>
        <v/>
      </c>
      <c r="Z118" s="325"/>
      <c r="AA118" s="322" t="str">
        <f t="shared" si="49"/>
        <v/>
      </c>
      <c r="AB118" s="323"/>
      <c r="AC118" s="324" t="str">
        <f t="shared" si="50"/>
        <v/>
      </c>
      <c r="AD118" s="325"/>
      <c r="AE118" s="322" t="str">
        <f t="shared" si="51"/>
        <v/>
      </c>
      <c r="AF118" s="323"/>
      <c r="AG118" s="324" t="str">
        <f t="shared" si="52"/>
        <v/>
      </c>
      <c r="AH118" s="325"/>
      <c r="AI118" s="322" t="str">
        <f t="shared" si="53"/>
        <v/>
      </c>
      <c r="AJ118" s="323"/>
      <c r="AK118" s="324" t="str">
        <f t="shared" si="54"/>
        <v/>
      </c>
      <c r="AL118" s="325"/>
      <c r="AM118" s="324" t="str">
        <f t="shared" si="55"/>
        <v/>
      </c>
      <c r="AN118" s="335">
        <f t="shared" si="56"/>
        <v>7.19</v>
      </c>
      <c r="AO118" s="337">
        <f t="shared" si="57"/>
        <v>4089.2982952622829</v>
      </c>
      <c r="AP118" s="338" t="str">
        <f t="shared" si="58"/>
        <v>CONSORCIO CHAQUICOCHA S.R.L.</v>
      </c>
      <c r="AQ118" s="339">
        <f t="shared" si="59"/>
        <v>7.19</v>
      </c>
      <c r="AR118" s="340">
        <f t="shared" si="60"/>
        <v>4089.2982952622829</v>
      </c>
      <c r="AT118" s="341" t="s">
        <v>548</v>
      </c>
    </row>
    <row r="119" spans="1:46" s="305" customFormat="1" x14ac:dyDescent="0.3">
      <c r="A119" s="287"/>
      <c r="B119" s="342" t="s">
        <v>334</v>
      </c>
      <c r="C119" s="343" t="s">
        <v>173</v>
      </c>
      <c r="D119" s="344" t="s">
        <v>461</v>
      </c>
      <c r="E119" s="345">
        <v>157.75</v>
      </c>
      <c r="F119" s="355"/>
      <c r="G119" s="356"/>
      <c r="H119" s="356"/>
      <c r="I119" s="315" t="str">
        <f t="shared" si="46"/>
        <v/>
      </c>
      <c r="J119" s="357"/>
      <c r="K119" s="316">
        <v>157.75</v>
      </c>
      <c r="L119" s="317"/>
      <c r="M119" s="317"/>
      <c r="N119" s="317"/>
      <c r="O119" s="317"/>
      <c r="P119" s="317"/>
      <c r="Q119" s="317"/>
      <c r="R119" s="317"/>
      <c r="S119" s="318"/>
      <c r="T119" s="346">
        <v>598.66999999999996</v>
      </c>
      <c r="U119" s="347">
        <v>94440.19249999999</v>
      </c>
      <c r="V119" s="325"/>
      <c r="W119" s="322">
        <f t="shared" si="47"/>
        <v>0</v>
      </c>
      <c r="X119" s="323"/>
      <c r="Y119" s="324" t="str">
        <f t="shared" si="48"/>
        <v/>
      </c>
      <c r="Z119" s="325"/>
      <c r="AA119" s="322" t="str">
        <f t="shared" si="49"/>
        <v/>
      </c>
      <c r="AB119" s="323"/>
      <c r="AC119" s="324" t="str">
        <f t="shared" si="50"/>
        <v/>
      </c>
      <c r="AD119" s="325"/>
      <c r="AE119" s="322" t="str">
        <f t="shared" si="51"/>
        <v/>
      </c>
      <c r="AF119" s="323"/>
      <c r="AG119" s="324" t="str">
        <f t="shared" si="52"/>
        <v/>
      </c>
      <c r="AH119" s="325"/>
      <c r="AI119" s="322" t="str">
        <f t="shared" si="53"/>
        <v/>
      </c>
      <c r="AJ119" s="323"/>
      <c r="AK119" s="324" t="str">
        <f t="shared" si="54"/>
        <v/>
      </c>
      <c r="AL119" s="325"/>
      <c r="AM119" s="324" t="str">
        <f t="shared" si="55"/>
        <v/>
      </c>
      <c r="AN119" s="346">
        <f t="shared" si="56"/>
        <v>598.66999999999996</v>
      </c>
      <c r="AO119" s="348">
        <f t="shared" si="57"/>
        <v>94440.19249999999</v>
      </c>
      <c r="AP119" s="349" t="str">
        <f t="shared" si="58"/>
        <v>CONSORCIO CHAQUICOCHA S.R.L.</v>
      </c>
      <c r="AQ119" s="350">
        <f t="shared" si="59"/>
        <v>598.66999999999996</v>
      </c>
      <c r="AR119" s="351">
        <f t="shared" si="60"/>
        <v>94440.19249999999</v>
      </c>
      <c r="AT119" s="352"/>
    </row>
    <row r="120" spans="1:46" s="305" customFormat="1" x14ac:dyDescent="0.3">
      <c r="A120" s="287"/>
      <c r="B120" s="288" t="s">
        <v>335</v>
      </c>
      <c r="C120" s="289" t="s">
        <v>174</v>
      </c>
      <c r="D120" s="290"/>
      <c r="E120" s="353"/>
      <c r="F120" s="292"/>
      <c r="G120" s="293"/>
      <c r="H120" s="293"/>
      <c r="I120" s="294" t="str">
        <f t="shared" si="46"/>
        <v/>
      </c>
      <c r="J120" s="295"/>
      <c r="K120" s="296"/>
      <c r="L120" s="296"/>
      <c r="M120" s="296"/>
      <c r="N120" s="296"/>
      <c r="O120" s="296"/>
      <c r="P120" s="296"/>
      <c r="Q120" s="296"/>
      <c r="R120" s="296"/>
      <c r="S120" s="297"/>
      <c r="T120" s="298"/>
      <c r="U120" s="299"/>
      <c r="V120" s="300"/>
      <c r="W120" s="301" t="str">
        <f t="shared" si="47"/>
        <v/>
      </c>
      <c r="X120" s="298"/>
      <c r="Y120" s="299" t="str">
        <f t="shared" si="48"/>
        <v/>
      </c>
      <c r="Z120" s="300"/>
      <c r="AA120" s="301" t="str">
        <f t="shared" si="49"/>
        <v/>
      </c>
      <c r="AB120" s="298"/>
      <c r="AC120" s="299" t="str">
        <f t="shared" si="50"/>
        <v/>
      </c>
      <c r="AD120" s="300"/>
      <c r="AE120" s="301" t="str">
        <f t="shared" si="51"/>
        <v/>
      </c>
      <c r="AF120" s="298"/>
      <c r="AG120" s="299" t="str">
        <f t="shared" si="52"/>
        <v/>
      </c>
      <c r="AH120" s="300"/>
      <c r="AI120" s="301" t="str">
        <f t="shared" si="53"/>
        <v/>
      </c>
      <c r="AJ120" s="298"/>
      <c r="AK120" s="299" t="str">
        <f t="shared" si="54"/>
        <v/>
      </c>
      <c r="AL120" s="300"/>
      <c r="AM120" s="299" t="str">
        <f t="shared" si="55"/>
        <v/>
      </c>
      <c r="AN120" s="298" t="str">
        <f t="shared" si="56"/>
        <v/>
      </c>
      <c r="AO120" s="302" t="str">
        <f t="shared" si="57"/>
        <v/>
      </c>
      <c r="AP120" s="303" t="str">
        <f t="shared" si="58"/>
        <v/>
      </c>
      <c r="AQ120" s="304"/>
      <c r="AR120" s="303"/>
      <c r="AT120" s="354"/>
    </row>
    <row r="121" spans="1:46" s="305" customFormat="1" x14ac:dyDescent="0.3">
      <c r="A121" s="287"/>
      <c r="B121" s="309" t="s">
        <v>336</v>
      </c>
      <c r="C121" s="310" t="s">
        <v>150</v>
      </c>
      <c r="D121" s="311" t="s">
        <v>458</v>
      </c>
      <c r="E121" s="312">
        <v>542.197</v>
      </c>
      <c r="F121" s="355"/>
      <c r="G121" s="356"/>
      <c r="H121" s="356"/>
      <c r="I121" s="315" t="str">
        <f t="shared" si="46"/>
        <v/>
      </c>
      <c r="J121" s="357"/>
      <c r="K121" s="316">
        <v>542.197</v>
      </c>
      <c r="L121" s="317"/>
      <c r="M121" s="317"/>
      <c r="N121" s="317"/>
      <c r="O121" s="317"/>
      <c r="P121" s="317"/>
      <c r="Q121" s="317"/>
      <c r="R121" s="317"/>
      <c r="S121" s="318"/>
      <c r="T121" s="319">
        <v>28.58</v>
      </c>
      <c r="U121" s="320">
        <v>15496.076000000001</v>
      </c>
      <c r="V121" s="325"/>
      <c r="W121" s="322">
        <f t="shared" si="47"/>
        <v>0</v>
      </c>
      <c r="X121" s="323"/>
      <c r="Y121" s="324" t="str">
        <f t="shared" si="48"/>
        <v/>
      </c>
      <c r="Z121" s="325"/>
      <c r="AA121" s="322" t="str">
        <f t="shared" si="49"/>
        <v/>
      </c>
      <c r="AB121" s="323"/>
      <c r="AC121" s="324" t="str">
        <f t="shared" si="50"/>
        <v/>
      </c>
      <c r="AD121" s="325"/>
      <c r="AE121" s="322" t="str">
        <f t="shared" si="51"/>
        <v/>
      </c>
      <c r="AF121" s="323"/>
      <c r="AG121" s="324" t="str">
        <f t="shared" si="52"/>
        <v/>
      </c>
      <c r="AH121" s="325"/>
      <c r="AI121" s="322" t="str">
        <f t="shared" si="53"/>
        <v/>
      </c>
      <c r="AJ121" s="323"/>
      <c r="AK121" s="324" t="str">
        <f t="shared" si="54"/>
        <v/>
      </c>
      <c r="AL121" s="325"/>
      <c r="AM121" s="324" t="str">
        <f t="shared" si="55"/>
        <v/>
      </c>
      <c r="AN121" s="319">
        <f t="shared" si="56"/>
        <v>28.58</v>
      </c>
      <c r="AO121" s="326">
        <f t="shared" si="57"/>
        <v>15495.990259999999</v>
      </c>
      <c r="AP121" s="327" t="str">
        <f t="shared" si="58"/>
        <v>CONSORCIO CHAQUICOCHA S.R.L.</v>
      </c>
      <c r="AQ121" s="328">
        <f t="shared" si="59"/>
        <v>28.58</v>
      </c>
      <c r="AR121" s="329">
        <f t="shared" si="60"/>
        <v>15495.990259999999</v>
      </c>
      <c r="AT121" s="330"/>
    </row>
    <row r="122" spans="1:46" s="305" customFormat="1" x14ac:dyDescent="0.3">
      <c r="A122" s="287"/>
      <c r="B122" s="331" t="s">
        <v>337</v>
      </c>
      <c r="C122" s="332" t="s">
        <v>175</v>
      </c>
      <c r="D122" s="333" t="s">
        <v>458</v>
      </c>
      <c r="E122" s="334">
        <v>489.23889999999989</v>
      </c>
      <c r="F122" s="355"/>
      <c r="G122" s="356"/>
      <c r="H122" s="356"/>
      <c r="I122" s="315" t="str">
        <f t="shared" si="46"/>
        <v/>
      </c>
      <c r="J122" s="357"/>
      <c r="K122" s="316">
        <v>489.23889999999989</v>
      </c>
      <c r="L122" s="317"/>
      <c r="M122" s="317"/>
      <c r="N122" s="317"/>
      <c r="O122" s="317"/>
      <c r="P122" s="317"/>
      <c r="Q122" s="317"/>
      <c r="R122" s="317"/>
      <c r="S122" s="318"/>
      <c r="T122" s="335">
        <v>61.97</v>
      </c>
      <c r="U122" s="336">
        <v>30318.202799999999</v>
      </c>
      <c r="V122" s="325"/>
      <c r="W122" s="322">
        <f t="shared" si="47"/>
        <v>0</v>
      </c>
      <c r="X122" s="323"/>
      <c r="Y122" s="324" t="str">
        <f t="shared" si="48"/>
        <v/>
      </c>
      <c r="Z122" s="325"/>
      <c r="AA122" s="322" t="str">
        <f t="shared" si="49"/>
        <v/>
      </c>
      <c r="AB122" s="323"/>
      <c r="AC122" s="324" t="str">
        <f t="shared" si="50"/>
        <v/>
      </c>
      <c r="AD122" s="325"/>
      <c r="AE122" s="322" t="str">
        <f t="shared" si="51"/>
        <v/>
      </c>
      <c r="AF122" s="323"/>
      <c r="AG122" s="324" t="str">
        <f t="shared" si="52"/>
        <v/>
      </c>
      <c r="AH122" s="325"/>
      <c r="AI122" s="322" t="str">
        <f t="shared" si="53"/>
        <v/>
      </c>
      <c r="AJ122" s="323"/>
      <c r="AK122" s="324" t="str">
        <f t="shared" si="54"/>
        <v/>
      </c>
      <c r="AL122" s="325"/>
      <c r="AM122" s="324" t="str">
        <f t="shared" si="55"/>
        <v/>
      </c>
      <c r="AN122" s="335">
        <f t="shared" si="56"/>
        <v>61.97</v>
      </c>
      <c r="AO122" s="337">
        <f t="shared" si="57"/>
        <v>30318.134632999994</v>
      </c>
      <c r="AP122" s="338" t="str">
        <f t="shared" si="58"/>
        <v>CONSORCIO CHAQUICOCHA S.R.L.</v>
      </c>
      <c r="AQ122" s="339">
        <f t="shared" si="59"/>
        <v>61.97</v>
      </c>
      <c r="AR122" s="340">
        <f t="shared" si="60"/>
        <v>30318.134632999994</v>
      </c>
      <c r="AT122" s="341"/>
    </row>
    <row r="123" spans="1:46" s="305" customFormat="1" x14ac:dyDescent="0.3">
      <c r="A123" s="287"/>
      <c r="B123" s="331" t="s">
        <v>338</v>
      </c>
      <c r="C123" s="332" t="s">
        <v>176</v>
      </c>
      <c r="D123" s="333" t="s">
        <v>458</v>
      </c>
      <c r="E123" s="334">
        <v>37.313199999999995</v>
      </c>
      <c r="F123" s="355"/>
      <c r="G123" s="356"/>
      <c r="H123" s="356"/>
      <c r="I123" s="315" t="str">
        <f t="shared" si="46"/>
        <v/>
      </c>
      <c r="J123" s="357"/>
      <c r="K123" s="316">
        <v>37.313199999999995</v>
      </c>
      <c r="L123" s="317"/>
      <c r="M123" s="317"/>
      <c r="N123" s="317"/>
      <c r="O123" s="317"/>
      <c r="P123" s="317"/>
      <c r="Q123" s="317"/>
      <c r="R123" s="317"/>
      <c r="S123" s="318"/>
      <c r="T123" s="335">
        <v>455.18</v>
      </c>
      <c r="U123" s="336">
        <v>16982.765800000001</v>
      </c>
      <c r="V123" s="325"/>
      <c r="W123" s="322">
        <f t="shared" si="47"/>
        <v>0</v>
      </c>
      <c r="X123" s="323"/>
      <c r="Y123" s="324" t="str">
        <f t="shared" si="48"/>
        <v/>
      </c>
      <c r="Z123" s="325"/>
      <c r="AA123" s="322" t="str">
        <f t="shared" si="49"/>
        <v/>
      </c>
      <c r="AB123" s="323"/>
      <c r="AC123" s="324" t="str">
        <f t="shared" si="50"/>
        <v/>
      </c>
      <c r="AD123" s="325"/>
      <c r="AE123" s="322" t="str">
        <f t="shared" si="51"/>
        <v/>
      </c>
      <c r="AF123" s="323"/>
      <c r="AG123" s="324" t="str">
        <f t="shared" si="52"/>
        <v/>
      </c>
      <c r="AH123" s="325"/>
      <c r="AI123" s="322" t="str">
        <f t="shared" si="53"/>
        <v/>
      </c>
      <c r="AJ123" s="323"/>
      <c r="AK123" s="324" t="str">
        <f t="shared" si="54"/>
        <v/>
      </c>
      <c r="AL123" s="325"/>
      <c r="AM123" s="324" t="str">
        <f t="shared" si="55"/>
        <v/>
      </c>
      <c r="AN123" s="335">
        <f t="shared" si="56"/>
        <v>455.18</v>
      </c>
      <c r="AO123" s="337">
        <f t="shared" si="57"/>
        <v>16984.222375999998</v>
      </c>
      <c r="AP123" s="338" t="str">
        <f t="shared" si="58"/>
        <v>CONSORCIO CHAQUICOCHA S.R.L.</v>
      </c>
      <c r="AQ123" s="339">
        <f t="shared" si="59"/>
        <v>455.18</v>
      </c>
      <c r="AR123" s="340">
        <f t="shared" si="60"/>
        <v>16984.222375999998</v>
      </c>
      <c r="AT123" s="341" t="s">
        <v>547</v>
      </c>
    </row>
    <row r="124" spans="1:46" s="305" customFormat="1" x14ac:dyDescent="0.3">
      <c r="A124" s="287"/>
      <c r="B124" s="331" t="s">
        <v>339</v>
      </c>
      <c r="C124" s="332" t="s">
        <v>177</v>
      </c>
      <c r="D124" s="333" t="s">
        <v>458</v>
      </c>
      <c r="E124" s="334">
        <v>163.70900000000003</v>
      </c>
      <c r="F124" s="355"/>
      <c r="G124" s="356"/>
      <c r="H124" s="356"/>
      <c r="I124" s="315" t="str">
        <f t="shared" si="46"/>
        <v/>
      </c>
      <c r="J124" s="357"/>
      <c r="K124" s="316">
        <v>163.70900000000003</v>
      </c>
      <c r="L124" s="317"/>
      <c r="M124" s="317"/>
      <c r="N124" s="317"/>
      <c r="O124" s="317"/>
      <c r="P124" s="317"/>
      <c r="Q124" s="317"/>
      <c r="R124" s="317"/>
      <c r="S124" s="318"/>
      <c r="T124" s="335">
        <v>771.41</v>
      </c>
      <c r="U124" s="336">
        <v>126287.53110000001</v>
      </c>
      <c r="V124" s="325"/>
      <c r="W124" s="322">
        <f t="shared" si="47"/>
        <v>0</v>
      </c>
      <c r="X124" s="323"/>
      <c r="Y124" s="324" t="str">
        <f t="shared" si="48"/>
        <v/>
      </c>
      <c r="Z124" s="325"/>
      <c r="AA124" s="322" t="str">
        <f t="shared" si="49"/>
        <v/>
      </c>
      <c r="AB124" s="323"/>
      <c r="AC124" s="324" t="str">
        <f t="shared" si="50"/>
        <v/>
      </c>
      <c r="AD124" s="325"/>
      <c r="AE124" s="322" t="str">
        <f t="shared" si="51"/>
        <v/>
      </c>
      <c r="AF124" s="323"/>
      <c r="AG124" s="324" t="str">
        <f t="shared" si="52"/>
        <v/>
      </c>
      <c r="AH124" s="325"/>
      <c r="AI124" s="322" t="str">
        <f t="shared" si="53"/>
        <v/>
      </c>
      <c r="AJ124" s="323"/>
      <c r="AK124" s="324" t="str">
        <f t="shared" si="54"/>
        <v/>
      </c>
      <c r="AL124" s="325"/>
      <c r="AM124" s="324" t="str">
        <f t="shared" si="55"/>
        <v/>
      </c>
      <c r="AN124" s="335">
        <f t="shared" si="56"/>
        <v>771.41</v>
      </c>
      <c r="AO124" s="337">
        <f t="shared" si="57"/>
        <v>126286.75969000002</v>
      </c>
      <c r="AP124" s="338" t="str">
        <f t="shared" si="58"/>
        <v>CONSORCIO CHAQUICOCHA S.R.L.</v>
      </c>
      <c r="AQ124" s="339">
        <f t="shared" si="59"/>
        <v>771.41</v>
      </c>
      <c r="AR124" s="340">
        <f t="shared" si="60"/>
        <v>126286.75969000002</v>
      </c>
      <c r="AT124" s="341" t="s">
        <v>547</v>
      </c>
    </row>
    <row r="125" spans="1:46" s="305" customFormat="1" x14ac:dyDescent="0.3">
      <c r="A125" s="287"/>
      <c r="B125" s="331" t="s">
        <v>340</v>
      </c>
      <c r="C125" s="332" t="s">
        <v>124</v>
      </c>
      <c r="D125" s="333" t="s">
        <v>456</v>
      </c>
      <c r="E125" s="334">
        <v>2032.6619999999998</v>
      </c>
      <c r="F125" s="355"/>
      <c r="G125" s="356"/>
      <c r="H125" s="356"/>
      <c r="I125" s="315" t="str">
        <f t="shared" si="46"/>
        <v/>
      </c>
      <c r="J125" s="357"/>
      <c r="K125" s="316">
        <v>2032.6619999999998</v>
      </c>
      <c r="L125" s="317"/>
      <c r="M125" s="317"/>
      <c r="N125" s="317"/>
      <c r="O125" s="317"/>
      <c r="P125" s="317"/>
      <c r="Q125" s="317"/>
      <c r="R125" s="317"/>
      <c r="S125" s="318"/>
      <c r="T125" s="335">
        <v>67.84</v>
      </c>
      <c r="U125" s="336">
        <v>137895.6544</v>
      </c>
      <c r="V125" s="325"/>
      <c r="W125" s="322">
        <f t="shared" si="47"/>
        <v>0</v>
      </c>
      <c r="X125" s="323"/>
      <c r="Y125" s="324" t="str">
        <f t="shared" si="48"/>
        <v/>
      </c>
      <c r="Z125" s="325"/>
      <c r="AA125" s="322" t="str">
        <f t="shared" si="49"/>
        <v/>
      </c>
      <c r="AB125" s="323"/>
      <c r="AC125" s="324" t="str">
        <f t="shared" si="50"/>
        <v/>
      </c>
      <c r="AD125" s="325"/>
      <c r="AE125" s="322" t="str">
        <f t="shared" si="51"/>
        <v/>
      </c>
      <c r="AF125" s="323"/>
      <c r="AG125" s="324" t="str">
        <f t="shared" si="52"/>
        <v/>
      </c>
      <c r="AH125" s="325"/>
      <c r="AI125" s="322" t="str">
        <f t="shared" si="53"/>
        <v/>
      </c>
      <c r="AJ125" s="323"/>
      <c r="AK125" s="324" t="str">
        <f t="shared" si="54"/>
        <v/>
      </c>
      <c r="AL125" s="325"/>
      <c r="AM125" s="324" t="str">
        <f t="shared" si="55"/>
        <v/>
      </c>
      <c r="AN125" s="335">
        <f t="shared" si="56"/>
        <v>67.84</v>
      </c>
      <c r="AO125" s="337">
        <f t="shared" si="57"/>
        <v>137895.79008000001</v>
      </c>
      <c r="AP125" s="338" t="str">
        <f t="shared" si="58"/>
        <v>CONSORCIO CHAQUICOCHA S.R.L.</v>
      </c>
      <c r="AQ125" s="339">
        <f t="shared" si="59"/>
        <v>67.84</v>
      </c>
      <c r="AR125" s="340">
        <f t="shared" si="60"/>
        <v>137895.79008000001</v>
      </c>
      <c r="AT125" s="341" t="s">
        <v>543</v>
      </c>
    </row>
    <row r="126" spans="1:46" s="305" customFormat="1" x14ac:dyDescent="0.3">
      <c r="A126" s="287"/>
      <c r="B126" s="331" t="s">
        <v>341</v>
      </c>
      <c r="C126" s="332" t="s">
        <v>156</v>
      </c>
      <c r="D126" s="333" t="s">
        <v>460</v>
      </c>
      <c r="E126" s="334">
        <v>14267.876</v>
      </c>
      <c r="F126" s="355"/>
      <c r="G126" s="356"/>
      <c r="H126" s="356"/>
      <c r="I126" s="315" t="str">
        <f t="shared" si="46"/>
        <v/>
      </c>
      <c r="J126" s="357"/>
      <c r="K126" s="316">
        <v>14267.876</v>
      </c>
      <c r="L126" s="317"/>
      <c r="M126" s="317"/>
      <c r="N126" s="317"/>
      <c r="O126" s="317"/>
      <c r="P126" s="317"/>
      <c r="Q126" s="317"/>
      <c r="R126" s="317"/>
      <c r="S126" s="318"/>
      <c r="T126" s="335">
        <v>7.19</v>
      </c>
      <c r="U126" s="336">
        <v>102586.0572</v>
      </c>
      <c r="V126" s="325"/>
      <c r="W126" s="322">
        <f t="shared" si="47"/>
        <v>0</v>
      </c>
      <c r="X126" s="323"/>
      <c r="Y126" s="324" t="str">
        <f t="shared" si="48"/>
        <v/>
      </c>
      <c r="Z126" s="325"/>
      <c r="AA126" s="322" t="str">
        <f t="shared" si="49"/>
        <v/>
      </c>
      <c r="AB126" s="323"/>
      <c r="AC126" s="324" t="str">
        <f t="shared" si="50"/>
        <v/>
      </c>
      <c r="AD126" s="325"/>
      <c r="AE126" s="322" t="str">
        <f t="shared" si="51"/>
        <v/>
      </c>
      <c r="AF126" s="323"/>
      <c r="AG126" s="324" t="str">
        <f t="shared" si="52"/>
        <v/>
      </c>
      <c r="AH126" s="325"/>
      <c r="AI126" s="322" t="str">
        <f t="shared" si="53"/>
        <v/>
      </c>
      <c r="AJ126" s="323"/>
      <c r="AK126" s="324" t="str">
        <f t="shared" si="54"/>
        <v/>
      </c>
      <c r="AL126" s="325"/>
      <c r="AM126" s="324" t="str">
        <f t="shared" si="55"/>
        <v/>
      </c>
      <c r="AN126" s="335">
        <f t="shared" si="56"/>
        <v>7.19</v>
      </c>
      <c r="AO126" s="337">
        <f t="shared" si="57"/>
        <v>102586.02844000001</v>
      </c>
      <c r="AP126" s="338" t="str">
        <f t="shared" si="58"/>
        <v>CONSORCIO CHAQUICOCHA S.R.L.</v>
      </c>
      <c r="AQ126" s="339">
        <f t="shared" si="59"/>
        <v>7.19</v>
      </c>
      <c r="AR126" s="340">
        <f t="shared" si="60"/>
        <v>102586.02844000001</v>
      </c>
      <c r="AT126" s="341" t="s">
        <v>548</v>
      </c>
    </row>
    <row r="127" spans="1:46" s="305" customFormat="1" x14ac:dyDescent="0.3">
      <c r="A127" s="287"/>
      <c r="B127" s="342" t="s">
        <v>342</v>
      </c>
      <c r="C127" s="343" t="s">
        <v>178</v>
      </c>
      <c r="D127" s="344" t="s">
        <v>461</v>
      </c>
      <c r="E127" s="345">
        <v>30.148724999999995</v>
      </c>
      <c r="F127" s="355"/>
      <c r="G127" s="356"/>
      <c r="H127" s="356"/>
      <c r="I127" s="315" t="str">
        <f t="shared" si="46"/>
        <v/>
      </c>
      <c r="J127" s="357"/>
      <c r="K127" s="316">
        <v>30.148724999999995</v>
      </c>
      <c r="L127" s="317"/>
      <c r="M127" s="317"/>
      <c r="N127" s="317"/>
      <c r="O127" s="317"/>
      <c r="P127" s="317"/>
      <c r="Q127" s="317"/>
      <c r="R127" s="317"/>
      <c r="S127" s="318"/>
      <c r="T127" s="346">
        <v>43.9</v>
      </c>
      <c r="U127" s="347">
        <v>1323.5849999999998</v>
      </c>
      <c r="V127" s="325"/>
      <c r="W127" s="322">
        <f t="shared" si="47"/>
        <v>0</v>
      </c>
      <c r="X127" s="323"/>
      <c r="Y127" s="324" t="str">
        <f t="shared" si="48"/>
        <v/>
      </c>
      <c r="Z127" s="325"/>
      <c r="AA127" s="322" t="str">
        <f t="shared" si="49"/>
        <v/>
      </c>
      <c r="AB127" s="323"/>
      <c r="AC127" s="324" t="str">
        <f t="shared" si="50"/>
        <v/>
      </c>
      <c r="AD127" s="325"/>
      <c r="AE127" s="322" t="str">
        <f t="shared" si="51"/>
        <v/>
      </c>
      <c r="AF127" s="323"/>
      <c r="AG127" s="324" t="str">
        <f t="shared" si="52"/>
        <v/>
      </c>
      <c r="AH127" s="325"/>
      <c r="AI127" s="322" t="str">
        <f t="shared" si="53"/>
        <v/>
      </c>
      <c r="AJ127" s="323"/>
      <c r="AK127" s="324" t="str">
        <f t="shared" si="54"/>
        <v/>
      </c>
      <c r="AL127" s="325"/>
      <c r="AM127" s="324" t="str">
        <f t="shared" si="55"/>
        <v/>
      </c>
      <c r="AN127" s="346">
        <f t="shared" si="56"/>
        <v>43.9</v>
      </c>
      <c r="AO127" s="348">
        <f t="shared" si="57"/>
        <v>1323.5290274999998</v>
      </c>
      <c r="AP127" s="349" t="str">
        <f t="shared" si="58"/>
        <v>CONSORCIO CHAQUICOCHA S.R.L.</v>
      </c>
      <c r="AQ127" s="350">
        <f t="shared" si="59"/>
        <v>43.9</v>
      </c>
      <c r="AR127" s="351">
        <f t="shared" si="60"/>
        <v>1323.5290274999998</v>
      </c>
      <c r="AT127" s="352"/>
    </row>
    <row r="128" spans="1:46" s="305" customFormat="1" x14ac:dyDescent="0.3">
      <c r="A128" s="287"/>
      <c r="B128" s="288" t="s">
        <v>343</v>
      </c>
      <c r="C128" s="289" t="s">
        <v>179</v>
      </c>
      <c r="D128" s="290"/>
      <c r="E128" s="353"/>
      <c r="F128" s="292"/>
      <c r="G128" s="293"/>
      <c r="H128" s="293"/>
      <c r="I128" s="294" t="str">
        <f t="shared" si="46"/>
        <v/>
      </c>
      <c r="J128" s="295"/>
      <c r="K128" s="296"/>
      <c r="L128" s="296"/>
      <c r="M128" s="296"/>
      <c r="N128" s="296"/>
      <c r="O128" s="296"/>
      <c r="P128" s="296"/>
      <c r="Q128" s="296"/>
      <c r="R128" s="296"/>
      <c r="S128" s="297"/>
      <c r="T128" s="298"/>
      <c r="U128" s="299"/>
      <c r="V128" s="300"/>
      <c r="W128" s="301" t="str">
        <f t="shared" si="47"/>
        <v/>
      </c>
      <c r="X128" s="298"/>
      <c r="Y128" s="299" t="str">
        <f t="shared" si="48"/>
        <v/>
      </c>
      <c r="Z128" s="300"/>
      <c r="AA128" s="301" t="str">
        <f t="shared" si="49"/>
        <v/>
      </c>
      <c r="AB128" s="298"/>
      <c r="AC128" s="299" t="str">
        <f t="shared" si="50"/>
        <v/>
      </c>
      <c r="AD128" s="300"/>
      <c r="AE128" s="301" t="str">
        <f t="shared" si="51"/>
        <v/>
      </c>
      <c r="AF128" s="298"/>
      <c r="AG128" s="299" t="str">
        <f t="shared" si="52"/>
        <v/>
      </c>
      <c r="AH128" s="300"/>
      <c r="AI128" s="301" t="str">
        <f t="shared" si="53"/>
        <v/>
      </c>
      <c r="AJ128" s="298"/>
      <c r="AK128" s="299" t="str">
        <f t="shared" si="54"/>
        <v/>
      </c>
      <c r="AL128" s="300"/>
      <c r="AM128" s="299" t="str">
        <f t="shared" si="55"/>
        <v/>
      </c>
      <c r="AN128" s="298" t="str">
        <f t="shared" si="56"/>
        <v/>
      </c>
      <c r="AO128" s="302" t="str">
        <f t="shared" si="57"/>
        <v/>
      </c>
      <c r="AP128" s="303" t="str">
        <f t="shared" si="58"/>
        <v/>
      </c>
      <c r="AQ128" s="304"/>
      <c r="AR128" s="303"/>
      <c r="AT128" s="354"/>
    </row>
    <row r="129" spans="1:46" s="305" customFormat="1" x14ac:dyDescent="0.3">
      <c r="A129" s="287"/>
      <c r="B129" s="309" t="s">
        <v>344</v>
      </c>
      <c r="C129" s="310" t="s">
        <v>150</v>
      </c>
      <c r="D129" s="311" t="s">
        <v>458</v>
      </c>
      <c r="E129" s="312">
        <v>22.89</v>
      </c>
      <c r="F129" s="355"/>
      <c r="G129" s="356"/>
      <c r="H129" s="356"/>
      <c r="I129" s="315" t="str">
        <f t="shared" si="46"/>
        <v/>
      </c>
      <c r="J129" s="357"/>
      <c r="K129" s="316">
        <v>22.89</v>
      </c>
      <c r="L129" s="317"/>
      <c r="M129" s="317"/>
      <c r="N129" s="317"/>
      <c r="O129" s="317"/>
      <c r="P129" s="317"/>
      <c r="Q129" s="317"/>
      <c r="R129" s="317"/>
      <c r="S129" s="318"/>
      <c r="T129" s="319">
        <v>28.58</v>
      </c>
      <c r="U129" s="320">
        <v>654.19619999999998</v>
      </c>
      <c r="V129" s="325"/>
      <c r="W129" s="322">
        <f t="shared" si="47"/>
        <v>0</v>
      </c>
      <c r="X129" s="323"/>
      <c r="Y129" s="324" t="str">
        <f t="shared" si="48"/>
        <v/>
      </c>
      <c r="Z129" s="325"/>
      <c r="AA129" s="322" t="str">
        <f t="shared" si="49"/>
        <v/>
      </c>
      <c r="AB129" s="323"/>
      <c r="AC129" s="324" t="str">
        <f t="shared" si="50"/>
        <v/>
      </c>
      <c r="AD129" s="325"/>
      <c r="AE129" s="322" t="str">
        <f t="shared" si="51"/>
        <v/>
      </c>
      <c r="AF129" s="323"/>
      <c r="AG129" s="324" t="str">
        <f t="shared" si="52"/>
        <v/>
      </c>
      <c r="AH129" s="325"/>
      <c r="AI129" s="322" t="str">
        <f t="shared" si="53"/>
        <v/>
      </c>
      <c r="AJ129" s="323"/>
      <c r="AK129" s="324" t="str">
        <f t="shared" si="54"/>
        <v/>
      </c>
      <c r="AL129" s="325"/>
      <c r="AM129" s="324" t="str">
        <f t="shared" si="55"/>
        <v/>
      </c>
      <c r="AN129" s="319">
        <f t="shared" si="56"/>
        <v>28.58</v>
      </c>
      <c r="AO129" s="326">
        <f t="shared" si="57"/>
        <v>654.19619999999998</v>
      </c>
      <c r="AP129" s="327" t="str">
        <f t="shared" si="58"/>
        <v>CONSORCIO CHAQUICOCHA S.R.L.</v>
      </c>
      <c r="AQ129" s="328">
        <f t="shared" si="59"/>
        <v>28.58</v>
      </c>
      <c r="AR129" s="329">
        <f t="shared" si="60"/>
        <v>654.19619999999998</v>
      </c>
      <c r="AT129" s="330"/>
    </row>
    <row r="130" spans="1:46" s="305" customFormat="1" x14ac:dyDescent="0.3">
      <c r="A130" s="287"/>
      <c r="B130" s="331" t="s">
        <v>345</v>
      </c>
      <c r="C130" s="332" t="s">
        <v>180</v>
      </c>
      <c r="D130" s="333" t="s">
        <v>458</v>
      </c>
      <c r="E130" s="334">
        <v>17.46</v>
      </c>
      <c r="F130" s="355"/>
      <c r="G130" s="356"/>
      <c r="H130" s="356"/>
      <c r="I130" s="315" t="str">
        <f t="shared" si="46"/>
        <v/>
      </c>
      <c r="J130" s="357"/>
      <c r="K130" s="316">
        <v>17.46</v>
      </c>
      <c r="L130" s="317"/>
      <c r="M130" s="317"/>
      <c r="N130" s="317"/>
      <c r="O130" s="317"/>
      <c r="P130" s="317"/>
      <c r="Q130" s="317"/>
      <c r="R130" s="317"/>
      <c r="S130" s="318"/>
      <c r="T130" s="335">
        <v>61.97</v>
      </c>
      <c r="U130" s="336">
        <v>1081.9962</v>
      </c>
      <c r="V130" s="325"/>
      <c r="W130" s="322">
        <f t="shared" si="47"/>
        <v>0</v>
      </c>
      <c r="X130" s="323"/>
      <c r="Y130" s="324" t="str">
        <f t="shared" si="48"/>
        <v/>
      </c>
      <c r="Z130" s="325"/>
      <c r="AA130" s="322" t="str">
        <f t="shared" si="49"/>
        <v/>
      </c>
      <c r="AB130" s="323"/>
      <c r="AC130" s="324" t="str">
        <f t="shared" si="50"/>
        <v/>
      </c>
      <c r="AD130" s="325"/>
      <c r="AE130" s="322" t="str">
        <f t="shared" si="51"/>
        <v/>
      </c>
      <c r="AF130" s="323"/>
      <c r="AG130" s="324" t="str">
        <f t="shared" si="52"/>
        <v/>
      </c>
      <c r="AH130" s="325"/>
      <c r="AI130" s="322" t="str">
        <f t="shared" si="53"/>
        <v/>
      </c>
      <c r="AJ130" s="323"/>
      <c r="AK130" s="324" t="str">
        <f t="shared" si="54"/>
        <v/>
      </c>
      <c r="AL130" s="325"/>
      <c r="AM130" s="324" t="str">
        <f t="shared" si="55"/>
        <v/>
      </c>
      <c r="AN130" s="335">
        <f t="shared" si="56"/>
        <v>61.97</v>
      </c>
      <c r="AO130" s="337">
        <f t="shared" si="57"/>
        <v>1081.9962</v>
      </c>
      <c r="AP130" s="338" t="str">
        <f t="shared" si="58"/>
        <v>CONSORCIO CHAQUICOCHA S.R.L.</v>
      </c>
      <c r="AQ130" s="339">
        <f t="shared" si="59"/>
        <v>61.97</v>
      </c>
      <c r="AR130" s="340">
        <f t="shared" si="60"/>
        <v>1081.9962</v>
      </c>
      <c r="AT130" s="341"/>
    </row>
    <row r="131" spans="1:46" s="305" customFormat="1" x14ac:dyDescent="0.3">
      <c r="A131" s="287"/>
      <c r="B131" s="331" t="s">
        <v>346</v>
      </c>
      <c r="C131" s="332" t="s">
        <v>153</v>
      </c>
      <c r="D131" s="333" t="s">
        <v>458</v>
      </c>
      <c r="E131" s="334">
        <v>0.82</v>
      </c>
      <c r="F131" s="355"/>
      <c r="G131" s="356"/>
      <c r="H131" s="356"/>
      <c r="I131" s="315" t="str">
        <f t="shared" si="46"/>
        <v/>
      </c>
      <c r="J131" s="357"/>
      <c r="K131" s="316">
        <v>0.82</v>
      </c>
      <c r="L131" s="317"/>
      <c r="M131" s="317"/>
      <c r="N131" s="317"/>
      <c r="O131" s="317"/>
      <c r="P131" s="317"/>
      <c r="Q131" s="317"/>
      <c r="R131" s="317"/>
      <c r="S131" s="318"/>
      <c r="T131" s="335">
        <v>455.18</v>
      </c>
      <c r="U131" s="336">
        <v>373.24759999999998</v>
      </c>
      <c r="V131" s="325"/>
      <c r="W131" s="322">
        <f t="shared" si="47"/>
        <v>0</v>
      </c>
      <c r="X131" s="323"/>
      <c r="Y131" s="324" t="str">
        <f t="shared" si="48"/>
        <v/>
      </c>
      <c r="Z131" s="325"/>
      <c r="AA131" s="322" t="str">
        <f t="shared" si="49"/>
        <v/>
      </c>
      <c r="AB131" s="323"/>
      <c r="AC131" s="324" t="str">
        <f t="shared" si="50"/>
        <v/>
      </c>
      <c r="AD131" s="325"/>
      <c r="AE131" s="322" t="str">
        <f t="shared" si="51"/>
        <v/>
      </c>
      <c r="AF131" s="323"/>
      <c r="AG131" s="324" t="str">
        <f t="shared" si="52"/>
        <v/>
      </c>
      <c r="AH131" s="325"/>
      <c r="AI131" s="322" t="str">
        <f t="shared" si="53"/>
        <v/>
      </c>
      <c r="AJ131" s="323"/>
      <c r="AK131" s="324" t="str">
        <f t="shared" si="54"/>
        <v/>
      </c>
      <c r="AL131" s="325"/>
      <c r="AM131" s="324" t="str">
        <f t="shared" si="55"/>
        <v/>
      </c>
      <c r="AN131" s="335">
        <f t="shared" si="56"/>
        <v>455.18</v>
      </c>
      <c r="AO131" s="337">
        <f t="shared" si="57"/>
        <v>373.24759999999998</v>
      </c>
      <c r="AP131" s="338" t="str">
        <f t="shared" si="58"/>
        <v>CONSORCIO CHAQUICOCHA S.R.L.</v>
      </c>
      <c r="AQ131" s="339">
        <f t="shared" si="59"/>
        <v>455.18</v>
      </c>
      <c r="AR131" s="340">
        <f t="shared" si="60"/>
        <v>373.24759999999998</v>
      </c>
      <c r="AT131" s="341" t="s">
        <v>547</v>
      </c>
    </row>
    <row r="132" spans="1:46" s="305" customFormat="1" x14ac:dyDescent="0.3">
      <c r="A132" s="287"/>
      <c r="B132" s="331" t="s">
        <v>347</v>
      </c>
      <c r="C132" s="332" t="s">
        <v>154</v>
      </c>
      <c r="D132" s="333" t="s">
        <v>458</v>
      </c>
      <c r="E132" s="334">
        <v>3.06</v>
      </c>
      <c r="F132" s="355"/>
      <c r="G132" s="356"/>
      <c r="H132" s="356"/>
      <c r="I132" s="315" t="str">
        <f t="shared" si="46"/>
        <v/>
      </c>
      <c r="J132" s="357"/>
      <c r="K132" s="316">
        <v>3.06</v>
      </c>
      <c r="L132" s="317"/>
      <c r="M132" s="317"/>
      <c r="N132" s="317"/>
      <c r="O132" s="317"/>
      <c r="P132" s="317"/>
      <c r="Q132" s="317"/>
      <c r="R132" s="317"/>
      <c r="S132" s="318"/>
      <c r="T132" s="335">
        <v>771.41</v>
      </c>
      <c r="U132" s="336">
        <v>2360.5146</v>
      </c>
      <c r="V132" s="325"/>
      <c r="W132" s="322">
        <f t="shared" si="47"/>
        <v>0</v>
      </c>
      <c r="X132" s="323"/>
      <c r="Y132" s="324" t="str">
        <f t="shared" si="48"/>
        <v/>
      </c>
      <c r="Z132" s="325"/>
      <c r="AA132" s="322" t="str">
        <f t="shared" si="49"/>
        <v/>
      </c>
      <c r="AB132" s="323"/>
      <c r="AC132" s="324" t="str">
        <f t="shared" si="50"/>
        <v/>
      </c>
      <c r="AD132" s="325"/>
      <c r="AE132" s="322" t="str">
        <f t="shared" si="51"/>
        <v/>
      </c>
      <c r="AF132" s="323"/>
      <c r="AG132" s="324" t="str">
        <f t="shared" si="52"/>
        <v/>
      </c>
      <c r="AH132" s="325"/>
      <c r="AI132" s="322" t="str">
        <f t="shared" si="53"/>
        <v/>
      </c>
      <c r="AJ132" s="323"/>
      <c r="AK132" s="324" t="str">
        <f t="shared" si="54"/>
        <v/>
      </c>
      <c r="AL132" s="325"/>
      <c r="AM132" s="324" t="str">
        <f t="shared" si="55"/>
        <v/>
      </c>
      <c r="AN132" s="335">
        <f t="shared" si="56"/>
        <v>771.41</v>
      </c>
      <c r="AO132" s="337">
        <f t="shared" si="57"/>
        <v>2360.5146</v>
      </c>
      <c r="AP132" s="338" t="str">
        <f t="shared" si="58"/>
        <v>CONSORCIO CHAQUICOCHA S.R.L.</v>
      </c>
      <c r="AQ132" s="339">
        <f t="shared" si="59"/>
        <v>771.41</v>
      </c>
      <c r="AR132" s="340">
        <f t="shared" si="60"/>
        <v>2360.5146</v>
      </c>
      <c r="AT132" s="341" t="s">
        <v>547</v>
      </c>
    </row>
    <row r="133" spans="1:46" s="305" customFormat="1" x14ac:dyDescent="0.3">
      <c r="A133" s="287"/>
      <c r="B133" s="331" t="s">
        <v>348</v>
      </c>
      <c r="C133" s="332" t="s">
        <v>124</v>
      </c>
      <c r="D133" s="333" t="s">
        <v>458</v>
      </c>
      <c r="E133" s="334">
        <v>23.860000000000003</v>
      </c>
      <c r="F133" s="355"/>
      <c r="G133" s="356"/>
      <c r="H133" s="356"/>
      <c r="I133" s="315" t="str">
        <f t="shared" si="46"/>
        <v/>
      </c>
      <c r="J133" s="357"/>
      <c r="K133" s="316">
        <v>23.860000000000003</v>
      </c>
      <c r="L133" s="317"/>
      <c r="M133" s="317"/>
      <c r="N133" s="317"/>
      <c r="O133" s="317"/>
      <c r="P133" s="317"/>
      <c r="Q133" s="317"/>
      <c r="R133" s="317"/>
      <c r="S133" s="318"/>
      <c r="T133" s="335">
        <v>67.84</v>
      </c>
      <c r="U133" s="336">
        <v>1618.6623999999999</v>
      </c>
      <c r="V133" s="325"/>
      <c r="W133" s="322">
        <f t="shared" si="47"/>
        <v>0</v>
      </c>
      <c r="X133" s="323"/>
      <c r="Y133" s="324" t="str">
        <f t="shared" si="48"/>
        <v/>
      </c>
      <c r="Z133" s="325"/>
      <c r="AA133" s="322" t="str">
        <f t="shared" si="49"/>
        <v/>
      </c>
      <c r="AB133" s="323"/>
      <c r="AC133" s="324" t="str">
        <f t="shared" si="50"/>
        <v/>
      </c>
      <c r="AD133" s="325"/>
      <c r="AE133" s="322" t="str">
        <f t="shared" si="51"/>
        <v/>
      </c>
      <c r="AF133" s="323"/>
      <c r="AG133" s="324" t="str">
        <f t="shared" si="52"/>
        <v/>
      </c>
      <c r="AH133" s="325"/>
      <c r="AI133" s="322" t="str">
        <f t="shared" si="53"/>
        <v/>
      </c>
      <c r="AJ133" s="323"/>
      <c r="AK133" s="324" t="str">
        <f t="shared" si="54"/>
        <v/>
      </c>
      <c r="AL133" s="325"/>
      <c r="AM133" s="324" t="str">
        <f t="shared" si="55"/>
        <v/>
      </c>
      <c r="AN133" s="335">
        <f t="shared" si="56"/>
        <v>67.84</v>
      </c>
      <c r="AO133" s="337">
        <f t="shared" si="57"/>
        <v>1618.6624000000004</v>
      </c>
      <c r="AP133" s="338" t="str">
        <f t="shared" si="58"/>
        <v>CONSORCIO CHAQUICOCHA S.R.L.</v>
      </c>
      <c r="AQ133" s="339">
        <f t="shared" si="59"/>
        <v>67.84</v>
      </c>
      <c r="AR133" s="340">
        <f t="shared" si="60"/>
        <v>1618.6624000000004</v>
      </c>
      <c r="AT133" s="341" t="s">
        <v>543</v>
      </c>
    </row>
    <row r="134" spans="1:46" s="305" customFormat="1" x14ac:dyDescent="0.3">
      <c r="A134" s="287"/>
      <c r="B134" s="331" t="s">
        <v>349</v>
      </c>
      <c r="C134" s="332" t="s">
        <v>156</v>
      </c>
      <c r="D134" s="333" t="s">
        <v>458</v>
      </c>
      <c r="E134" s="334">
        <v>77.611520000000013</v>
      </c>
      <c r="F134" s="355"/>
      <c r="G134" s="356"/>
      <c r="H134" s="356"/>
      <c r="I134" s="315" t="str">
        <f t="shared" ref="I134:I197" si="61">IF(H134="","",+H134*G134)</f>
        <v/>
      </c>
      <c r="J134" s="357"/>
      <c r="K134" s="316">
        <v>77.611520000000013</v>
      </c>
      <c r="L134" s="317"/>
      <c r="M134" s="317"/>
      <c r="N134" s="317"/>
      <c r="O134" s="317"/>
      <c r="P134" s="317"/>
      <c r="Q134" s="317"/>
      <c r="R134" s="317"/>
      <c r="S134" s="318"/>
      <c r="T134" s="335">
        <v>7.19</v>
      </c>
      <c r="U134" s="336">
        <v>558.01589999999999</v>
      </c>
      <c r="V134" s="325"/>
      <c r="W134" s="322">
        <f t="shared" ref="W134:W197" si="62">IF(K134="",IF(V134="","",E134*V134),K134*V134)</f>
        <v>0</v>
      </c>
      <c r="X134" s="323"/>
      <c r="Y134" s="324" t="str">
        <f t="shared" ref="Y134:Y197" si="63">IF(L134="",IF(X134="","",E134*X134),L134*X134)</f>
        <v/>
      </c>
      <c r="Z134" s="325"/>
      <c r="AA134" s="322" t="str">
        <f t="shared" ref="AA134:AA197" si="64">IF(M134="",IF(Z134="","",E134*Z134),M134*Z134)</f>
        <v/>
      </c>
      <c r="AB134" s="323"/>
      <c r="AC134" s="324" t="str">
        <f t="shared" ref="AC134:AC197" si="65">IF(N134="",IF(AB134="","",E134*AB134),N134*AB134)</f>
        <v/>
      </c>
      <c r="AD134" s="325"/>
      <c r="AE134" s="322" t="str">
        <f t="shared" ref="AE134:AE197" si="66">IF(O134="",IF(AD134="","",E134*AD134),O134*AD134)</f>
        <v/>
      </c>
      <c r="AF134" s="323"/>
      <c r="AG134" s="324" t="str">
        <f t="shared" ref="AG134:AG197" si="67">IF(P134="",IF(AF134="","",E134*AF134),P134*AF134)</f>
        <v/>
      </c>
      <c r="AH134" s="325"/>
      <c r="AI134" s="322" t="str">
        <f t="shared" ref="AI134:AI197" si="68">IF(Q134="",IF(AH134="","",E134*AH134),Q134*AH134)</f>
        <v/>
      </c>
      <c r="AJ134" s="323"/>
      <c r="AK134" s="324" t="str">
        <f t="shared" ref="AK134:AK197" si="69">IF(R134="",IF(AJ134="","",E134*AJ134),R134*AJ134)</f>
        <v/>
      </c>
      <c r="AL134" s="325"/>
      <c r="AM134" s="324" t="str">
        <f t="shared" ref="AM134:AM197" si="70">IF(S134="",IF(AL134="","",E134*AL134),S134*AL134)</f>
        <v/>
      </c>
      <c r="AN134" s="335">
        <f t="shared" ref="AN134:AN197" si="71">IF(AND(T134="",V134="",Z134="",AB134="",X134="",AD134="",AF134="",AH134="",AJ134="",AL134=""),"",MIN(T134,V134,Z134,AB134,X134,AD134,AF134,AH134,AJ134,AL134))</f>
        <v>7.19</v>
      </c>
      <c r="AO134" s="337">
        <f t="shared" ref="AO134:AO197" si="72">IF(AN134="","",IF(AP134=$T$3,IF(J134="",+AN134*E134,AN134*J134),IF(AP134=$V$3,IF(K134="",AN134*E134,AN134*K134),IF(AP134=$X$3,IF(L134="",AN134*E134,AN134*L134),IF(AP134=$Z$3,IF(M134="",AN134*E134,AN134*M134),IF(AP134=$AB$3,IF(N134="",AN134*E134,AN134*N134),IF(AP134=$AD$3,IF(O134="",AN134*E134,AN134*O134),IF(AP134=$AF$3,IF(P134="",AN134*E134,AN134*P134),IF(AP134=$AH$3,IF(Q134="",AN134*E134,AN134*Q134),IF(AP134=$AJ$3,IF(R134="",AN134*E134,AN134*R134),IF(AP134=$AL$3,IF(S134="",AN134*E134,AN134*S134),"")))))))))))</f>
        <v>558.02682880000009</v>
      </c>
      <c r="AP134" s="338" t="str">
        <f t="shared" ref="AP134:AP197" si="73">IF(AN134="","",IF(AN134=T134,$T$3,IF(AN134=V134,$V$3,IF(AN134=X134,$X$3,IF(AN134=Z134,$Z$3,IF(AN134=AB134,$AB$3,IF(AN134=AD134,$AD$3,IF(AN134=AF134,$AF$3,IF(AN134=AH134,$AH$3,IF(AN134=AJ134,$AJ$3,IF(AN134=AL134,$AL$3,"")))))))))))</f>
        <v>CONSORCIO CHAQUICOCHA S.R.L.</v>
      </c>
      <c r="AQ134" s="339">
        <f t="shared" ref="AQ134:AQ197" si="74">IF($AQ$3="","",IF($AQ$3=$T$3,T134,IF($AQ$3=$V$3,V134,IF($AQ$3=$X$3,X134,IF($AQ$3=$Z$3,Z134,IF($AQ$3=$AB$3,AB134,IF($AQ$3=$AD$3,AD134,IF($AQ$3=$AF$3,AF134,IF($AQ$3=$AH$3,AH134,IF($AQ$3=$AJ$3,AJ134,IF($AQ$3=$AL$3,AL134,"")))))))))))</f>
        <v>7.19</v>
      </c>
      <c r="AR134" s="340">
        <f t="shared" ref="AR134:AR197" si="75">IF(AQ134="","",IF($AQ$3=$T$3,IF(J134="",AQ134*E134,AQ134*J134),IF($AQ$3=$V$3,IF(K134="",AQ134*E134,AQ134*K134),IF($AQ$3=$X$3,IF(L134="",AQ134*E134,AQ134*L134),IF($AQ$3=$Z$3,IF(M134="",AQ134*E134,AQ134*M134),IF($AQ$3=$AB$3,IF(N134="",AQ134*E134,AQ134*N134),IF($AQ$3=$AD$3,IF(O134="",AQ134*E134,AQ134*O134),IF($AQ$3=$AF$3,IF(P134="",AQ134*E134,AQ134*P134),IF($AQ$3=$AH$3,IF(Q134="",AQ134*E134,AQ134*Q134),IF($AQ$3=$AJ$3,IF(R134="",AQ134*E134,AQ134*R134),IF($AQ$3=$AL$3,IF(S134="",AQ134*E134,AQ134*S134),"")))))))))))</f>
        <v>558.02682880000009</v>
      </c>
      <c r="AT134" s="341" t="s">
        <v>548</v>
      </c>
    </row>
    <row r="135" spans="1:46" s="305" customFormat="1" x14ac:dyDescent="0.3">
      <c r="A135" s="287"/>
      <c r="B135" s="331" t="s">
        <v>350</v>
      </c>
      <c r="C135" s="332" t="s">
        <v>178</v>
      </c>
      <c r="D135" s="333" t="s">
        <v>459</v>
      </c>
      <c r="E135" s="334">
        <v>30</v>
      </c>
      <c r="F135" s="355"/>
      <c r="G135" s="356"/>
      <c r="H135" s="356"/>
      <c r="I135" s="315" t="str">
        <f t="shared" si="61"/>
        <v/>
      </c>
      <c r="J135" s="357"/>
      <c r="K135" s="316">
        <v>30</v>
      </c>
      <c r="L135" s="317"/>
      <c r="M135" s="317"/>
      <c r="N135" s="317"/>
      <c r="O135" s="317"/>
      <c r="P135" s="317"/>
      <c r="Q135" s="317"/>
      <c r="R135" s="317"/>
      <c r="S135" s="318"/>
      <c r="T135" s="335">
        <v>43.9</v>
      </c>
      <c r="U135" s="336">
        <v>1317</v>
      </c>
      <c r="V135" s="325"/>
      <c r="W135" s="322">
        <f t="shared" si="62"/>
        <v>0</v>
      </c>
      <c r="X135" s="323"/>
      <c r="Y135" s="324" t="str">
        <f t="shared" si="63"/>
        <v/>
      </c>
      <c r="Z135" s="325"/>
      <c r="AA135" s="322" t="str">
        <f t="shared" si="64"/>
        <v/>
      </c>
      <c r="AB135" s="323"/>
      <c r="AC135" s="324" t="str">
        <f t="shared" si="65"/>
        <v/>
      </c>
      <c r="AD135" s="325"/>
      <c r="AE135" s="322" t="str">
        <f t="shared" si="66"/>
        <v/>
      </c>
      <c r="AF135" s="323"/>
      <c r="AG135" s="324" t="str">
        <f t="shared" si="67"/>
        <v/>
      </c>
      <c r="AH135" s="325"/>
      <c r="AI135" s="322" t="str">
        <f t="shared" si="68"/>
        <v/>
      </c>
      <c r="AJ135" s="323"/>
      <c r="AK135" s="324" t="str">
        <f t="shared" si="69"/>
        <v/>
      </c>
      <c r="AL135" s="325"/>
      <c r="AM135" s="324" t="str">
        <f t="shared" si="70"/>
        <v/>
      </c>
      <c r="AN135" s="335">
        <f t="shared" si="71"/>
        <v>43.9</v>
      </c>
      <c r="AO135" s="337">
        <f t="shared" si="72"/>
        <v>1317</v>
      </c>
      <c r="AP135" s="338" t="str">
        <f t="shared" si="73"/>
        <v>CONSORCIO CHAQUICOCHA S.R.L.</v>
      </c>
      <c r="AQ135" s="339">
        <f t="shared" si="74"/>
        <v>43.9</v>
      </c>
      <c r="AR135" s="340">
        <f t="shared" si="75"/>
        <v>1317</v>
      </c>
      <c r="AT135" s="341"/>
    </row>
    <row r="136" spans="1:46" s="305" customFormat="1" x14ac:dyDescent="0.3">
      <c r="A136" s="287"/>
      <c r="B136" s="342" t="s">
        <v>351</v>
      </c>
      <c r="C136" s="343" t="s">
        <v>181</v>
      </c>
      <c r="D136" s="344" t="s">
        <v>453</v>
      </c>
      <c r="E136" s="345">
        <v>2</v>
      </c>
      <c r="F136" s="355"/>
      <c r="G136" s="356"/>
      <c r="H136" s="356"/>
      <c r="I136" s="315" t="str">
        <f t="shared" si="61"/>
        <v/>
      </c>
      <c r="J136" s="357"/>
      <c r="K136" s="316">
        <v>2</v>
      </c>
      <c r="L136" s="317"/>
      <c r="M136" s="317"/>
      <c r="N136" s="317"/>
      <c r="O136" s="317"/>
      <c r="P136" s="317"/>
      <c r="Q136" s="317"/>
      <c r="R136" s="317"/>
      <c r="S136" s="318"/>
      <c r="T136" s="346">
        <v>5032.8</v>
      </c>
      <c r="U136" s="347">
        <v>10065.6</v>
      </c>
      <c r="V136" s="325"/>
      <c r="W136" s="322">
        <f t="shared" si="62"/>
        <v>0</v>
      </c>
      <c r="X136" s="323"/>
      <c r="Y136" s="324" t="str">
        <f t="shared" si="63"/>
        <v/>
      </c>
      <c r="Z136" s="325"/>
      <c r="AA136" s="322" t="str">
        <f t="shared" si="64"/>
        <v/>
      </c>
      <c r="AB136" s="323"/>
      <c r="AC136" s="324" t="str">
        <f t="shared" si="65"/>
        <v/>
      </c>
      <c r="AD136" s="325"/>
      <c r="AE136" s="322" t="str">
        <f t="shared" si="66"/>
        <v/>
      </c>
      <c r="AF136" s="323"/>
      <c r="AG136" s="324" t="str">
        <f t="shared" si="67"/>
        <v/>
      </c>
      <c r="AH136" s="325"/>
      <c r="AI136" s="322" t="str">
        <f t="shared" si="68"/>
        <v/>
      </c>
      <c r="AJ136" s="323"/>
      <c r="AK136" s="324" t="str">
        <f t="shared" si="69"/>
        <v/>
      </c>
      <c r="AL136" s="325"/>
      <c r="AM136" s="324" t="str">
        <f t="shared" si="70"/>
        <v/>
      </c>
      <c r="AN136" s="346">
        <f t="shared" si="71"/>
        <v>5032.8</v>
      </c>
      <c r="AO136" s="348">
        <f t="shared" si="72"/>
        <v>10065.6</v>
      </c>
      <c r="AP136" s="349" t="str">
        <f t="shared" si="73"/>
        <v>CONSORCIO CHAQUICOCHA S.R.L.</v>
      </c>
      <c r="AQ136" s="350">
        <f t="shared" si="74"/>
        <v>5032.8</v>
      </c>
      <c r="AR136" s="351">
        <f t="shared" si="75"/>
        <v>10065.6</v>
      </c>
      <c r="AT136" s="352"/>
    </row>
    <row r="137" spans="1:46" s="305" customFormat="1" x14ac:dyDescent="0.3">
      <c r="A137" s="287"/>
      <c r="B137" s="288">
        <v>2.2000000000000002</v>
      </c>
      <c r="C137" s="289" t="s">
        <v>182</v>
      </c>
      <c r="D137" s="290"/>
      <c r="E137" s="353"/>
      <c r="F137" s="292"/>
      <c r="G137" s="293"/>
      <c r="H137" s="293"/>
      <c r="I137" s="294" t="str">
        <f t="shared" si="61"/>
        <v/>
      </c>
      <c r="J137" s="295"/>
      <c r="K137" s="296"/>
      <c r="L137" s="296"/>
      <c r="M137" s="296"/>
      <c r="N137" s="296"/>
      <c r="O137" s="296"/>
      <c r="P137" s="296"/>
      <c r="Q137" s="296"/>
      <c r="R137" s="296"/>
      <c r="S137" s="297"/>
      <c r="T137" s="298"/>
      <c r="U137" s="299"/>
      <c r="V137" s="300"/>
      <c r="W137" s="301" t="str">
        <f t="shared" si="62"/>
        <v/>
      </c>
      <c r="X137" s="298"/>
      <c r="Y137" s="299" t="str">
        <f t="shared" si="63"/>
        <v/>
      </c>
      <c r="Z137" s="300"/>
      <c r="AA137" s="301" t="str">
        <f t="shared" si="64"/>
        <v/>
      </c>
      <c r="AB137" s="298"/>
      <c r="AC137" s="299" t="str">
        <f t="shared" si="65"/>
        <v/>
      </c>
      <c r="AD137" s="300"/>
      <c r="AE137" s="301" t="str">
        <f t="shared" si="66"/>
        <v/>
      </c>
      <c r="AF137" s="298"/>
      <c r="AG137" s="299" t="str">
        <f t="shared" si="67"/>
        <v/>
      </c>
      <c r="AH137" s="300"/>
      <c r="AI137" s="301" t="str">
        <f t="shared" si="68"/>
        <v/>
      </c>
      <c r="AJ137" s="298"/>
      <c r="AK137" s="299" t="str">
        <f t="shared" si="69"/>
        <v/>
      </c>
      <c r="AL137" s="300"/>
      <c r="AM137" s="299" t="str">
        <f t="shared" si="70"/>
        <v/>
      </c>
      <c r="AN137" s="298" t="str">
        <f t="shared" si="71"/>
        <v/>
      </c>
      <c r="AO137" s="302" t="str">
        <f t="shared" si="72"/>
        <v/>
      </c>
      <c r="AP137" s="303" t="str">
        <f t="shared" si="73"/>
        <v/>
      </c>
      <c r="AQ137" s="304"/>
      <c r="AR137" s="303"/>
      <c r="AT137" s="354"/>
    </row>
    <row r="138" spans="1:46" s="305" customFormat="1" x14ac:dyDescent="0.3">
      <c r="A138" s="287"/>
      <c r="B138" s="288" t="s">
        <v>352</v>
      </c>
      <c r="C138" s="289" t="s">
        <v>113</v>
      </c>
      <c r="D138" s="290"/>
      <c r="E138" s="353"/>
      <c r="F138" s="292"/>
      <c r="G138" s="293"/>
      <c r="H138" s="293"/>
      <c r="I138" s="294" t="str">
        <f t="shared" si="61"/>
        <v/>
      </c>
      <c r="J138" s="295"/>
      <c r="K138" s="296"/>
      <c r="L138" s="296"/>
      <c r="M138" s="296"/>
      <c r="N138" s="296"/>
      <c r="O138" s="296"/>
      <c r="P138" s="296"/>
      <c r="Q138" s="296"/>
      <c r="R138" s="296"/>
      <c r="S138" s="297"/>
      <c r="T138" s="298"/>
      <c r="U138" s="299"/>
      <c r="V138" s="300"/>
      <c r="W138" s="301" t="str">
        <f t="shared" si="62"/>
        <v/>
      </c>
      <c r="X138" s="298"/>
      <c r="Y138" s="299" t="str">
        <f t="shared" si="63"/>
        <v/>
      </c>
      <c r="Z138" s="300"/>
      <c r="AA138" s="301" t="str">
        <f t="shared" si="64"/>
        <v/>
      </c>
      <c r="AB138" s="298"/>
      <c r="AC138" s="299" t="str">
        <f t="shared" si="65"/>
        <v/>
      </c>
      <c r="AD138" s="300"/>
      <c r="AE138" s="301" t="str">
        <f t="shared" si="66"/>
        <v/>
      </c>
      <c r="AF138" s="298"/>
      <c r="AG138" s="299" t="str">
        <f t="shared" si="67"/>
        <v/>
      </c>
      <c r="AH138" s="300"/>
      <c r="AI138" s="301" t="str">
        <f t="shared" si="68"/>
        <v/>
      </c>
      <c r="AJ138" s="298"/>
      <c r="AK138" s="299" t="str">
        <f t="shared" si="69"/>
        <v/>
      </c>
      <c r="AL138" s="300"/>
      <c r="AM138" s="299" t="str">
        <f t="shared" si="70"/>
        <v/>
      </c>
      <c r="AN138" s="298" t="str">
        <f t="shared" si="71"/>
        <v/>
      </c>
      <c r="AO138" s="302" t="str">
        <f t="shared" si="72"/>
        <v/>
      </c>
      <c r="AP138" s="303" t="str">
        <f t="shared" si="73"/>
        <v/>
      </c>
      <c r="AQ138" s="304"/>
      <c r="AR138" s="303"/>
      <c r="AT138" s="354"/>
    </row>
    <row r="139" spans="1:46" s="305" customFormat="1" x14ac:dyDescent="0.3">
      <c r="A139" s="287"/>
      <c r="B139" s="309" t="s">
        <v>353</v>
      </c>
      <c r="C139" s="310" t="s">
        <v>150</v>
      </c>
      <c r="D139" s="311" t="s">
        <v>458</v>
      </c>
      <c r="E139" s="312">
        <v>321.38</v>
      </c>
      <c r="F139" s="355"/>
      <c r="G139" s="356"/>
      <c r="H139" s="356"/>
      <c r="I139" s="315" t="str">
        <f t="shared" si="61"/>
        <v/>
      </c>
      <c r="J139" s="357"/>
      <c r="K139" s="316">
        <v>321.38</v>
      </c>
      <c r="L139" s="317"/>
      <c r="M139" s="317"/>
      <c r="N139" s="317"/>
      <c r="O139" s="317"/>
      <c r="P139" s="317"/>
      <c r="Q139" s="317"/>
      <c r="R139" s="317"/>
      <c r="S139" s="318"/>
      <c r="T139" s="319">
        <v>28.58</v>
      </c>
      <c r="U139" s="320">
        <v>9185.0403999999999</v>
      </c>
      <c r="V139" s="325"/>
      <c r="W139" s="322">
        <f t="shared" si="62"/>
        <v>0</v>
      </c>
      <c r="X139" s="323"/>
      <c r="Y139" s="324" t="str">
        <f t="shared" si="63"/>
        <v/>
      </c>
      <c r="Z139" s="325"/>
      <c r="AA139" s="322" t="str">
        <f t="shared" si="64"/>
        <v/>
      </c>
      <c r="AB139" s="323"/>
      <c r="AC139" s="324" t="str">
        <f t="shared" si="65"/>
        <v/>
      </c>
      <c r="AD139" s="325"/>
      <c r="AE139" s="322" t="str">
        <f t="shared" si="66"/>
        <v/>
      </c>
      <c r="AF139" s="323"/>
      <c r="AG139" s="324" t="str">
        <f t="shared" si="67"/>
        <v/>
      </c>
      <c r="AH139" s="325"/>
      <c r="AI139" s="322" t="str">
        <f t="shared" si="68"/>
        <v/>
      </c>
      <c r="AJ139" s="323"/>
      <c r="AK139" s="324" t="str">
        <f t="shared" si="69"/>
        <v/>
      </c>
      <c r="AL139" s="325"/>
      <c r="AM139" s="324" t="str">
        <f t="shared" si="70"/>
        <v/>
      </c>
      <c r="AN139" s="319">
        <f t="shared" si="71"/>
        <v>28.58</v>
      </c>
      <c r="AO139" s="326">
        <f t="shared" si="72"/>
        <v>9185.0403999999999</v>
      </c>
      <c r="AP139" s="327" t="str">
        <f t="shared" si="73"/>
        <v>CONSORCIO CHAQUICOCHA S.R.L.</v>
      </c>
      <c r="AQ139" s="328">
        <f t="shared" si="74"/>
        <v>28.58</v>
      </c>
      <c r="AR139" s="329">
        <f t="shared" si="75"/>
        <v>9185.0403999999999</v>
      </c>
      <c r="AT139" s="330"/>
    </row>
    <row r="140" spans="1:46" s="305" customFormat="1" x14ac:dyDescent="0.3">
      <c r="A140" s="287"/>
      <c r="B140" s="342" t="s">
        <v>354</v>
      </c>
      <c r="C140" s="343" t="s">
        <v>151</v>
      </c>
      <c r="D140" s="344" t="s">
        <v>458</v>
      </c>
      <c r="E140" s="345">
        <v>192.11</v>
      </c>
      <c r="F140" s="355"/>
      <c r="G140" s="356"/>
      <c r="H140" s="356"/>
      <c r="I140" s="315" t="str">
        <f t="shared" si="61"/>
        <v/>
      </c>
      <c r="J140" s="357"/>
      <c r="K140" s="316">
        <v>192.11</v>
      </c>
      <c r="L140" s="317"/>
      <c r="M140" s="317"/>
      <c r="N140" s="317"/>
      <c r="O140" s="317"/>
      <c r="P140" s="317"/>
      <c r="Q140" s="317"/>
      <c r="R140" s="317"/>
      <c r="S140" s="318"/>
      <c r="T140" s="346">
        <v>61.97</v>
      </c>
      <c r="U140" s="347">
        <v>11905.056700000001</v>
      </c>
      <c r="V140" s="325"/>
      <c r="W140" s="322">
        <f t="shared" si="62"/>
        <v>0</v>
      </c>
      <c r="X140" s="323"/>
      <c r="Y140" s="324" t="str">
        <f t="shared" si="63"/>
        <v/>
      </c>
      <c r="Z140" s="325"/>
      <c r="AA140" s="322" t="str">
        <f t="shared" si="64"/>
        <v/>
      </c>
      <c r="AB140" s="323"/>
      <c r="AC140" s="324" t="str">
        <f t="shared" si="65"/>
        <v/>
      </c>
      <c r="AD140" s="325"/>
      <c r="AE140" s="322" t="str">
        <f t="shared" si="66"/>
        <v/>
      </c>
      <c r="AF140" s="323"/>
      <c r="AG140" s="324" t="str">
        <f t="shared" si="67"/>
        <v/>
      </c>
      <c r="AH140" s="325"/>
      <c r="AI140" s="322" t="str">
        <f t="shared" si="68"/>
        <v/>
      </c>
      <c r="AJ140" s="323"/>
      <c r="AK140" s="324" t="str">
        <f t="shared" si="69"/>
        <v/>
      </c>
      <c r="AL140" s="325"/>
      <c r="AM140" s="324" t="str">
        <f t="shared" si="70"/>
        <v/>
      </c>
      <c r="AN140" s="346">
        <f t="shared" si="71"/>
        <v>61.97</v>
      </c>
      <c r="AO140" s="348">
        <f t="shared" si="72"/>
        <v>11905.056700000001</v>
      </c>
      <c r="AP140" s="349" t="str">
        <f t="shared" si="73"/>
        <v>CONSORCIO CHAQUICOCHA S.R.L.</v>
      </c>
      <c r="AQ140" s="350">
        <f t="shared" si="74"/>
        <v>61.97</v>
      </c>
      <c r="AR140" s="351">
        <f t="shared" si="75"/>
        <v>11905.056700000001</v>
      </c>
      <c r="AT140" s="352"/>
    </row>
    <row r="141" spans="1:46" s="305" customFormat="1" x14ac:dyDescent="0.3">
      <c r="A141" s="287"/>
      <c r="B141" s="288" t="s">
        <v>355</v>
      </c>
      <c r="C141" s="289" t="s">
        <v>152</v>
      </c>
      <c r="D141" s="290"/>
      <c r="E141" s="353"/>
      <c r="F141" s="292"/>
      <c r="G141" s="293"/>
      <c r="H141" s="293"/>
      <c r="I141" s="294" t="str">
        <f t="shared" si="61"/>
        <v/>
      </c>
      <c r="J141" s="295"/>
      <c r="K141" s="296"/>
      <c r="L141" s="296"/>
      <c r="M141" s="296"/>
      <c r="N141" s="296"/>
      <c r="O141" s="296"/>
      <c r="P141" s="296"/>
      <c r="Q141" s="296"/>
      <c r="R141" s="296"/>
      <c r="S141" s="297"/>
      <c r="T141" s="298"/>
      <c r="U141" s="299"/>
      <c r="V141" s="300"/>
      <c r="W141" s="301" t="str">
        <f t="shared" si="62"/>
        <v/>
      </c>
      <c r="X141" s="298"/>
      <c r="Y141" s="299" t="str">
        <f t="shared" si="63"/>
        <v/>
      </c>
      <c r="Z141" s="300"/>
      <c r="AA141" s="301" t="str">
        <f t="shared" si="64"/>
        <v/>
      </c>
      <c r="AB141" s="298"/>
      <c r="AC141" s="299" t="str">
        <f t="shared" si="65"/>
        <v/>
      </c>
      <c r="AD141" s="300"/>
      <c r="AE141" s="301" t="str">
        <f t="shared" si="66"/>
        <v/>
      </c>
      <c r="AF141" s="298"/>
      <c r="AG141" s="299" t="str">
        <f t="shared" si="67"/>
        <v/>
      </c>
      <c r="AH141" s="300"/>
      <c r="AI141" s="301" t="str">
        <f t="shared" si="68"/>
        <v/>
      </c>
      <c r="AJ141" s="298"/>
      <c r="AK141" s="299" t="str">
        <f t="shared" si="69"/>
        <v/>
      </c>
      <c r="AL141" s="300"/>
      <c r="AM141" s="299" t="str">
        <f t="shared" si="70"/>
        <v/>
      </c>
      <c r="AN141" s="298" t="str">
        <f t="shared" si="71"/>
        <v/>
      </c>
      <c r="AO141" s="302" t="str">
        <f t="shared" si="72"/>
        <v/>
      </c>
      <c r="AP141" s="303" t="str">
        <f t="shared" si="73"/>
        <v/>
      </c>
      <c r="AQ141" s="304"/>
      <c r="AR141" s="303"/>
      <c r="AT141" s="354"/>
    </row>
    <row r="142" spans="1:46" s="305" customFormat="1" x14ac:dyDescent="0.3">
      <c r="A142" s="287"/>
      <c r="B142" s="309" t="s">
        <v>356</v>
      </c>
      <c r="C142" s="310" t="s">
        <v>153</v>
      </c>
      <c r="D142" s="311" t="s">
        <v>458</v>
      </c>
      <c r="E142" s="312">
        <v>10.81</v>
      </c>
      <c r="F142" s="355"/>
      <c r="G142" s="356"/>
      <c r="H142" s="356"/>
      <c r="I142" s="315" t="str">
        <f t="shared" si="61"/>
        <v/>
      </c>
      <c r="J142" s="357"/>
      <c r="K142" s="316">
        <v>10.81</v>
      </c>
      <c r="L142" s="317"/>
      <c r="M142" s="317"/>
      <c r="N142" s="317"/>
      <c r="O142" s="317"/>
      <c r="P142" s="317"/>
      <c r="Q142" s="317"/>
      <c r="R142" s="317"/>
      <c r="S142" s="318"/>
      <c r="T142" s="319">
        <v>455.18</v>
      </c>
      <c r="U142" s="320">
        <v>4920.4958000000006</v>
      </c>
      <c r="V142" s="325"/>
      <c r="W142" s="322">
        <f t="shared" si="62"/>
        <v>0</v>
      </c>
      <c r="X142" s="323"/>
      <c r="Y142" s="324" t="str">
        <f t="shared" si="63"/>
        <v/>
      </c>
      <c r="Z142" s="325"/>
      <c r="AA142" s="322" t="str">
        <f t="shared" si="64"/>
        <v/>
      </c>
      <c r="AB142" s="323"/>
      <c r="AC142" s="324" t="str">
        <f t="shared" si="65"/>
        <v/>
      </c>
      <c r="AD142" s="325"/>
      <c r="AE142" s="322" t="str">
        <f t="shared" si="66"/>
        <v/>
      </c>
      <c r="AF142" s="323"/>
      <c r="AG142" s="324" t="str">
        <f t="shared" si="67"/>
        <v/>
      </c>
      <c r="AH142" s="325"/>
      <c r="AI142" s="322" t="str">
        <f t="shared" si="68"/>
        <v/>
      </c>
      <c r="AJ142" s="323"/>
      <c r="AK142" s="324" t="str">
        <f t="shared" si="69"/>
        <v/>
      </c>
      <c r="AL142" s="325"/>
      <c r="AM142" s="324" t="str">
        <f t="shared" si="70"/>
        <v/>
      </c>
      <c r="AN142" s="319">
        <f t="shared" si="71"/>
        <v>455.18</v>
      </c>
      <c r="AO142" s="326">
        <f t="shared" si="72"/>
        <v>4920.4958000000006</v>
      </c>
      <c r="AP142" s="327" t="str">
        <f t="shared" si="73"/>
        <v>CONSORCIO CHAQUICOCHA S.R.L.</v>
      </c>
      <c r="AQ142" s="328">
        <f t="shared" si="74"/>
        <v>455.18</v>
      </c>
      <c r="AR142" s="329">
        <f t="shared" si="75"/>
        <v>4920.4958000000006</v>
      </c>
      <c r="AT142" s="330" t="s">
        <v>547</v>
      </c>
    </row>
    <row r="143" spans="1:46" s="305" customFormat="1" x14ac:dyDescent="0.3">
      <c r="A143" s="287"/>
      <c r="B143" s="331" t="s">
        <v>357</v>
      </c>
      <c r="C143" s="332" t="s">
        <v>154</v>
      </c>
      <c r="D143" s="333" t="s">
        <v>458</v>
      </c>
      <c r="E143" s="334">
        <v>109.03</v>
      </c>
      <c r="F143" s="355"/>
      <c r="G143" s="356"/>
      <c r="H143" s="356"/>
      <c r="I143" s="315" t="str">
        <f t="shared" si="61"/>
        <v/>
      </c>
      <c r="J143" s="357"/>
      <c r="K143" s="316">
        <v>109.03</v>
      </c>
      <c r="L143" s="317"/>
      <c r="M143" s="317"/>
      <c r="N143" s="317"/>
      <c r="O143" s="317"/>
      <c r="P143" s="317"/>
      <c r="Q143" s="317"/>
      <c r="R143" s="317"/>
      <c r="S143" s="318"/>
      <c r="T143" s="335">
        <v>771.41</v>
      </c>
      <c r="U143" s="336">
        <v>84106.832299999995</v>
      </c>
      <c r="V143" s="325"/>
      <c r="W143" s="322">
        <f t="shared" si="62"/>
        <v>0</v>
      </c>
      <c r="X143" s="323"/>
      <c r="Y143" s="324" t="str">
        <f t="shared" si="63"/>
        <v/>
      </c>
      <c r="Z143" s="325"/>
      <c r="AA143" s="322" t="str">
        <f t="shared" si="64"/>
        <v/>
      </c>
      <c r="AB143" s="323"/>
      <c r="AC143" s="324" t="str">
        <f t="shared" si="65"/>
        <v/>
      </c>
      <c r="AD143" s="325"/>
      <c r="AE143" s="322" t="str">
        <f t="shared" si="66"/>
        <v/>
      </c>
      <c r="AF143" s="323"/>
      <c r="AG143" s="324" t="str">
        <f t="shared" si="67"/>
        <v/>
      </c>
      <c r="AH143" s="325"/>
      <c r="AI143" s="322" t="str">
        <f t="shared" si="68"/>
        <v/>
      </c>
      <c r="AJ143" s="323"/>
      <c r="AK143" s="324" t="str">
        <f t="shared" si="69"/>
        <v/>
      </c>
      <c r="AL143" s="325"/>
      <c r="AM143" s="324" t="str">
        <f t="shared" si="70"/>
        <v/>
      </c>
      <c r="AN143" s="335">
        <f t="shared" si="71"/>
        <v>771.41</v>
      </c>
      <c r="AO143" s="337">
        <f t="shared" si="72"/>
        <v>84106.832299999995</v>
      </c>
      <c r="AP143" s="338" t="str">
        <f t="shared" si="73"/>
        <v>CONSORCIO CHAQUICOCHA S.R.L.</v>
      </c>
      <c r="AQ143" s="339">
        <f t="shared" si="74"/>
        <v>771.41</v>
      </c>
      <c r="AR143" s="340">
        <f t="shared" si="75"/>
        <v>84106.832299999995</v>
      </c>
      <c r="AT143" s="341" t="s">
        <v>547</v>
      </c>
    </row>
    <row r="144" spans="1:46" s="305" customFormat="1" x14ac:dyDescent="0.3">
      <c r="A144" s="287"/>
      <c r="B144" s="331" t="s">
        <v>358</v>
      </c>
      <c r="C144" s="332" t="s">
        <v>155</v>
      </c>
      <c r="D144" s="333" t="s">
        <v>458</v>
      </c>
      <c r="E144" s="334">
        <v>2.91</v>
      </c>
      <c r="F144" s="355"/>
      <c r="G144" s="356"/>
      <c r="H144" s="356"/>
      <c r="I144" s="315" t="str">
        <f t="shared" si="61"/>
        <v/>
      </c>
      <c r="J144" s="357"/>
      <c r="K144" s="316">
        <v>2.91</v>
      </c>
      <c r="L144" s="317"/>
      <c r="M144" s="317"/>
      <c r="N144" s="317"/>
      <c r="O144" s="317"/>
      <c r="P144" s="317"/>
      <c r="Q144" s="317"/>
      <c r="R144" s="317"/>
      <c r="S144" s="318"/>
      <c r="T144" s="335">
        <v>576.88</v>
      </c>
      <c r="U144" s="336">
        <v>1678.7208000000001</v>
      </c>
      <c r="V144" s="325"/>
      <c r="W144" s="322">
        <f t="shared" si="62"/>
        <v>0</v>
      </c>
      <c r="X144" s="323"/>
      <c r="Y144" s="324" t="str">
        <f t="shared" si="63"/>
        <v/>
      </c>
      <c r="Z144" s="325"/>
      <c r="AA144" s="322" t="str">
        <f t="shared" si="64"/>
        <v/>
      </c>
      <c r="AB144" s="323"/>
      <c r="AC144" s="324" t="str">
        <f t="shared" si="65"/>
        <v/>
      </c>
      <c r="AD144" s="325"/>
      <c r="AE144" s="322" t="str">
        <f t="shared" si="66"/>
        <v/>
      </c>
      <c r="AF144" s="323"/>
      <c r="AG144" s="324" t="str">
        <f t="shared" si="67"/>
        <v/>
      </c>
      <c r="AH144" s="325"/>
      <c r="AI144" s="322" t="str">
        <f t="shared" si="68"/>
        <v/>
      </c>
      <c r="AJ144" s="323"/>
      <c r="AK144" s="324" t="str">
        <f t="shared" si="69"/>
        <v/>
      </c>
      <c r="AL144" s="325"/>
      <c r="AM144" s="324" t="str">
        <f t="shared" si="70"/>
        <v/>
      </c>
      <c r="AN144" s="335">
        <f t="shared" si="71"/>
        <v>576.88</v>
      </c>
      <c r="AO144" s="337">
        <f t="shared" si="72"/>
        <v>1678.7208000000001</v>
      </c>
      <c r="AP144" s="338" t="str">
        <f t="shared" si="73"/>
        <v>CONSORCIO CHAQUICOCHA S.R.L.</v>
      </c>
      <c r="AQ144" s="339">
        <f t="shared" si="74"/>
        <v>576.88</v>
      </c>
      <c r="AR144" s="340">
        <f t="shared" si="75"/>
        <v>1678.7208000000001</v>
      </c>
      <c r="AT144" s="341" t="s">
        <v>547</v>
      </c>
    </row>
    <row r="145" spans="1:46" s="305" customFormat="1" x14ac:dyDescent="0.3">
      <c r="A145" s="287"/>
      <c r="B145" s="331" t="s">
        <v>359</v>
      </c>
      <c r="C145" s="332" t="s">
        <v>124</v>
      </c>
      <c r="D145" s="333" t="s">
        <v>456</v>
      </c>
      <c r="E145" s="334">
        <v>287.78999999999996</v>
      </c>
      <c r="F145" s="355"/>
      <c r="G145" s="356"/>
      <c r="H145" s="356"/>
      <c r="I145" s="315" t="str">
        <f t="shared" si="61"/>
        <v/>
      </c>
      <c r="J145" s="357"/>
      <c r="K145" s="316">
        <v>287.78999999999996</v>
      </c>
      <c r="L145" s="317"/>
      <c r="M145" s="317"/>
      <c r="N145" s="317"/>
      <c r="O145" s="317"/>
      <c r="P145" s="317"/>
      <c r="Q145" s="317"/>
      <c r="R145" s="317"/>
      <c r="S145" s="318"/>
      <c r="T145" s="335">
        <v>67.84</v>
      </c>
      <c r="U145" s="336">
        <v>19523.673600000002</v>
      </c>
      <c r="V145" s="325"/>
      <c r="W145" s="322">
        <f t="shared" si="62"/>
        <v>0</v>
      </c>
      <c r="X145" s="323"/>
      <c r="Y145" s="324" t="str">
        <f t="shared" si="63"/>
        <v/>
      </c>
      <c r="Z145" s="325"/>
      <c r="AA145" s="322" t="str">
        <f t="shared" si="64"/>
        <v/>
      </c>
      <c r="AB145" s="323"/>
      <c r="AC145" s="324" t="str">
        <f t="shared" si="65"/>
        <v/>
      </c>
      <c r="AD145" s="325"/>
      <c r="AE145" s="322" t="str">
        <f t="shared" si="66"/>
        <v/>
      </c>
      <c r="AF145" s="323"/>
      <c r="AG145" s="324" t="str">
        <f t="shared" si="67"/>
        <v/>
      </c>
      <c r="AH145" s="325"/>
      <c r="AI145" s="322" t="str">
        <f t="shared" si="68"/>
        <v/>
      </c>
      <c r="AJ145" s="323"/>
      <c r="AK145" s="324" t="str">
        <f t="shared" si="69"/>
        <v/>
      </c>
      <c r="AL145" s="325"/>
      <c r="AM145" s="324" t="str">
        <f t="shared" si="70"/>
        <v/>
      </c>
      <c r="AN145" s="335">
        <f t="shared" si="71"/>
        <v>67.84</v>
      </c>
      <c r="AO145" s="337">
        <f t="shared" si="72"/>
        <v>19523.673599999998</v>
      </c>
      <c r="AP145" s="338" t="str">
        <f t="shared" si="73"/>
        <v>CONSORCIO CHAQUICOCHA S.R.L.</v>
      </c>
      <c r="AQ145" s="339">
        <f t="shared" si="74"/>
        <v>67.84</v>
      </c>
      <c r="AR145" s="340">
        <f t="shared" si="75"/>
        <v>19523.673599999998</v>
      </c>
      <c r="AT145" s="341" t="s">
        <v>543</v>
      </c>
    </row>
    <row r="146" spans="1:46" s="305" customFormat="1" x14ac:dyDescent="0.3">
      <c r="A146" s="287"/>
      <c r="B146" s="342" t="s">
        <v>360</v>
      </c>
      <c r="C146" s="343" t="s">
        <v>156</v>
      </c>
      <c r="D146" s="344" t="s">
        <v>460</v>
      </c>
      <c r="E146" s="345">
        <v>7198.3360000000002</v>
      </c>
      <c r="F146" s="355"/>
      <c r="G146" s="356"/>
      <c r="H146" s="356"/>
      <c r="I146" s="315" t="str">
        <f t="shared" si="61"/>
        <v/>
      </c>
      <c r="J146" s="357"/>
      <c r="K146" s="316">
        <v>7198.3360000000002</v>
      </c>
      <c r="L146" s="317"/>
      <c r="M146" s="317"/>
      <c r="N146" s="317"/>
      <c r="O146" s="317"/>
      <c r="P146" s="317"/>
      <c r="Q146" s="317"/>
      <c r="R146" s="317"/>
      <c r="S146" s="318"/>
      <c r="T146" s="346">
        <v>7.19</v>
      </c>
      <c r="U146" s="347">
        <v>51756.064600000005</v>
      </c>
      <c r="V146" s="325"/>
      <c r="W146" s="322">
        <f t="shared" si="62"/>
        <v>0</v>
      </c>
      <c r="X146" s="323"/>
      <c r="Y146" s="324" t="str">
        <f t="shared" si="63"/>
        <v/>
      </c>
      <c r="Z146" s="325"/>
      <c r="AA146" s="322" t="str">
        <f t="shared" si="64"/>
        <v/>
      </c>
      <c r="AB146" s="323"/>
      <c r="AC146" s="324" t="str">
        <f t="shared" si="65"/>
        <v/>
      </c>
      <c r="AD146" s="325"/>
      <c r="AE146" s="322" t="str">
        <f t="shared" si="66"/>
        <v/>
      </c>
      <c r="AF146" s="323"/>
      <c r="AG146" s="324" t="str">
        <f t="shared" si="67"/>
        <v/>
      </c>
      <c r="AH146" s="325"/>
      <c r="AI146" s="322" t="str">
        <f t="shared" si="68"/>
        <v/>
      </c>
      <c r="AJ146" s="323"/>
      <c r="AK146" s="324" t="str">
        <f t="shared" si="69"/>
        <v/>
      </c>
      <c r="AL146" s="325"/>
      <c r="AM146" s="324" t="str">
        <f t="shared" si="70"/>
        <v/>
      </c>
      <c r="AN146" s="346">
        <f t="shared" si="71"/>
        <v>7.19</v>
      </c>
      <c r="AO146" s="348">
        <f t="shared" si="72"/>
        <v>51756.035840000004</v>
      </c>
      <c r="AP146" s="349" t="str">
        <f t="shared" si="73"/>
        <v>CONSORCIO CHAQUICOCHA S.R.L.</v>
      </c>
      <c r="AQ146" s="350">
        <f t="shared" si="74"/>
        <v>7.19</v>
      </c>
      <c r="AR146" s="351">
        <f t="shared" si="75"/>
        <v>51756.035840000004</v>
      </c>
      <c r="AT146" s="352" t="s">
        <v>548</v>
      </c>
    </row>
    <row r="147" spans="1:46" s="305" customFormat="1" x14ac:dyDescent="0.3">
      <c r="A147" s="287"/>
      <c r="B147" s="288" t="s">
        <v>361</v>
      </c>
      <c r="C147" s="289" t="s">
        <v>157</v>
      </c>
      <c r="D147" s="290"/>
      <c r="E147" s="353"/>
      <c r="F147" s="292"/>
      <c r="G147" s="293"/>
      <c r="H147" s="293"/>
      <c r="I147" s="294" t="str">
        <f t="shared" si="61"/>
        <v/>
      </c>
      <c r="J147" s="295"/>
      <c r="K147" s="296"/>
      <c r="L147" s="296"/>
      <c r="M147" s="296"/>
      <c r="N147" s="296"/>
      <c r="O147" s="296"/>
      <c r="P147" s="296"/>
      <c r="Q147" s="296"/>
      <c r="R147" s="296"/>
      <c r="S147" s="297"/>
      <c r="T147" s="298"/>
      <c r="U147" s="299"/>
      <c r="V147" s="300"/>
      <c r="W147" s="301" t="str">
        <f t="shared" si="62"/>
        <v/>
      </c>
      <c r="X147" s="298"/>
      <c r="Y147" s="299" t="str">
        <f t="shared" si="63"/>
        <v/>
      </c>
      <c r="Z147" s="300"/>
      <c r="AA147" s="301" t="str">
        <f t="shared" si="64"/>
        <v/>
      </c>
      <c r="AB147" s="298"/>
      <c r="AC147" s="299" t="str">
        <f t="shared" si="65"/>
        <v/>
      </c>
      <c r="AD147" s="300"/>
      <c r="AE147" s="301" t="str">
        <f t="shared" si="66"/>
        <v/>
      </c>
      <c r="AF147" s="298"/>
      <c r="AG147" s="299" t="str">
        <f t="shared" si="67"/>
        <v/>
      </c>
      <c r="AH147" s="300"/>
      <c r="AI147" s="301" t="str">
        <f t="shared" si="68"/>
        <v/>
      </c>
      <c r="AJ147" s="298"/>
      <c r="AK147" s="299" t="str">
        <f t="shared" si="69"/>
        <v/>
      </c>
      <c r="AL147" s="300"/>
      <c r="AM147" s="299" t="str">
        <f t="shared" si="70"/>
        <v/>
      </c>
      <c r="AN147" s="298" t="str">
        <f t="shared" si="71"/>
        <v/>
      </c>
      <c r="AO147" s="302" t="str">
        <f t="shared" si="72"/>
        <v/>
      </c>
      <c r="AP147" s="303" t="str">
        <f t="shared" si="73"/>
        <v/>
      </c>
      <c r="AQ147" s="304"/>
      <c r="AR147" s="303"/>
      <c r="AT147" s="354"/>
    </row>
    <row r="148" spans="1:46" s="305" customFormat="1" x14ac:dyDescent="0.3">
      <c r="A148" s="287"/>
      <c r="B148" s="309" t="s">
        <v>362</v>
      </c>
      <c r="C148" s="310" t="s">
        <v>158</v>
      </c>
      <c r="D148" s="311" t="s">
        <v>453</v>
      </c>
      <c r="E148" s="312">
        <v>1</v>
      </c>
      <c r="F148" s="355"/>
      <c r="G148" s="356"/>
      <c r="H148" s="356"/>
      <c r="I148" s="315" t="str">
        <f t="shared" si="61"/>
        <v/>
      </c>
      <c r="J148" s="357"/>
      <c r="K148" s="316">
        <v>1</v>
      </c>
      <c r="L148" s="317"/>
      <c r="M148" s="317"/>
      <c r="N148" s="317"/>
      <c r="O148" s="317"/>
      <c r="P148" s="317"/>
      <c r="Q148" s="317"/>
      <c r="R148" s="317"/>
      <c r="S148" s="318"/>
      <c r="T148" s="319">
        <v>5032.8</v>
      </c>
      <c r="U148" s="320">
        <v>5032.8</v>
      </c>
      <c r="V148" s="325"/>
      <c r="W148" s="322">
        <f t="shared" si="62"/>
        <v>0</v>
      </c>
      <c r="X148" s="323"/>
      <c r="Y148" s="324" t="str">
        <f t="shared" si="63"/>
        <v/>
      </c>
      <c r="Z148" s="325"/>
      <c r="AA148" s="322" t="str">
        <f t="shared" si="64"/>
        <v/>
      </c>
      <c r="AB148" s="323"/>
      <c r="AC148" s="324" t="str">
        <f t="shared" si="65"/>
        <v/>
      </c>
      <c r="AD148" s="325"/>
      <c r="AE148" s="322" t="str">
        <f t="shared" si="66"/>
        <v/>
      </c>
      <c r="AF148" s="323"/>
      <c r="AG148" s="324" t="str">
        <f t="shared" si="67"/>
        <v/>
      </c>
      <c r="AH148" s="325"/>
      <c r="AI148" s="322" t="str">
        <f t="shared" si="68"/>
        <v/>
      </c>
      <c r="AJ148" s="323"/>
      <c r="AK148" s="324" t="str">
        <f t="shared" si="69"/>
        <v/>
      </c>
      <c r="AL148" s="325"/>
      <c r="AM148" s="324" t="str">
        <f t="shared" si="70"/>
        <v/>
      </c>
      <c r="AN148" s="319">
        <f t="shared" si="71"/>
        <v>5032.8</v>
      </c>
      <c r="AO148" s="326">
        <f t="shared" si="72"/>
        <v>5032.8</v>
      </c>
      <c r="AP148" s="327" t="str">
        <f t="shared" si="73"/>
        <v>CONSORCIO CHAQUICOCHA S.R.L.</v>
      </c>
      <c r="AQ148" s="328">
        <f t="shared" si="74"/>
        <v>5032.8</v>
      </c>
      <c r="AR148" s="329">
        <f t="shared" si="75"/>
        <v>5032.8</v>
      </c>
      <c r="AT148" s="330"/>
    </row>
    <row r="149" spans="1:46" s="305" customFormat="1" x14ac:dyDescent="0.3">
      <c r="A149" s="287"/>
      <c r="B149" s="331" t="s">
        <v>363</v>
      </c>
      <c r="C149" s="332" t="s">
        <v>183</v>
      </c>
      <c r="D149" s="333" t="s">
        <v>453</v>
      </c>
      <c r="E149" s="334">
        <v>1</v>
      </c>
      <c r="F149" s="355"/>
      <c r="G149" s="356"/>
      <c r="H149" s="356"/>
      <c r="I149" s="315" t="str">
        <f t="shared" si="61"/>
        <v/>
      </c>
      <c r="J149" s="357"/>
      <c r="K149" s="316">
        <v>1</v>
      </c>
      <c r="L149" s="317"/>
      <c r="M149" s="317"/>
      <c r="N149" s="317"/>
      <c r="O149" s="317"/>
      <c r="P149" s="317"/>
      <c r="Q149" s="317"/>
      <c r="R149" s="317"/>
      <c r="S149" s="318"/>
      <c r="T149" s="335">
        <v>273.83</v>
      </c>
      <c r="U149" s="336">
        <v>273.83</v>
      </c>
      <c r="V149" s="325"/>
      <c r="W149" s="322">
        <f t="shared" si="62"/>
        <v>0</v>
      </c>
      <c r="X149" s="323"/>
      <c r="Y149" s="324" t="str">
        <f t="shared" si="63"/>
        <v/>
      </c>
      <c r="Z149" s="325"/>
      <c r="AA149" s="322" t="str">
        <f t="shared" si="64"/>
        <v/>
      </c>
      <c r="AB149" s="323"/>
      <c r="AC149" s="324" t="str">
        <f t="shared" si="65"/>
        <v/>
      </c>
      <c r="AD149" s="325"/>
      <c r="AE149" s="322" t="str">
        <f t="shared" si="66"/>
        <v/>
      </c>
      <c r="AF149" s="323"/>
      <c r="AG149" s="324" t="str">
        <f t="shared" si="67"/>
        <v/>
      </c>
      <c r="AH149" s="325"/>
      <c r="AI149" s="322" t="str">
        <f t="shared" si="68"/>
        <v/>
      </c>
      <c r="AJ149" s="323"/>
      <c r="AK149" s="324" t="str">
        <f t="shared" si="69"/>
        <v/>
      </c>
      <c r="AL149" s="325"/>
      <c r="AM149" s="324" t="str">
        <f t="shared" si="70"/>
        <v/>
      </c>
      <c r="AN149" s="335">
        <f t="shared" si="71"/>
        <v>273.83</v>
      </c>
      <c r="AO149" s="337">
        <f t="shared" si="72"/>
        <v>273.83</v>
      </c>
      <c r="AP149" s="338" t="str">
        <f t="shared" si="73"/>
        <v>CONSORCIO CHAQUICOCHA S.R.L.</v>
      </c>
      <c r="AQ149" s="339">
        <f t="shared" si="74"/>
        <v>273.83</v>
      </c>
      <c r="AR149" s="340">
        <f t="shared" si="75"/>
        <v>273.83</v>
      </c>
      <c r="AT149" s="341"/>
    </row>
    <row r="150" spans="1:46" s="305" customFormat="1" x14ac:dyDescent="0.3">
      <c r="A150" s="287"/>
      <c r="B150" s="331" t="s">
        <v>364</v>
      </c>
      <c r="C150" s="332" t="s">
        <v>160</v>
      </c>
      <c r="D150" s="333" t="s">
        <v>459</v>
      </c>
      <c r="E150" s="334">
        <v>1.5</v>
      </c>
      <c r="F150" s="355"/>
      <c r="G150" s="356"/>
      <c r="H150" s="356"/>
      <c r="I150" s="315" t="str">
        <f t="shared" si="61"/>
        <v/>
      </c>
      <c r="J150" s="357"/>
      <c r="K150" s="316">
        <v>1.5</v>
      </c>
      <c r="L150" s="317"/>
      <c r="M150" s="317"/>
      <c r="N150" s="317"/>
      <c r="O150" s="317"/>
      <c r="P150" s="317"/>
      <c r="Q150" s="317"/>
      <c r="R150" s="317"/>
      <c r="S150" s="318"/>
      <c r="T150" s="335">
        <v>381.46</v>
      </c>
      <c r="U150" s="336">
        <v>572.18999999999994</v>
      </c>
      <c r="V150" s="325"/>
      <c r="W150" s="322">
        <f t="shared" si="62"/>
        <v>0</v>
      </c>
      <c r="X150" s="323"/>
      <c r="Y150" s="324" t="str">
        <f t="shared" si="63"/>
        <v/>
      </c>
      <c r="Z150" s="325"/>
      <c r="AA150" s="322" t="str">
        <f t="shared" si="64"/>
        <v/>
      </c>
      <c r="AB150" s="323"/>
      <c r="AC150" s="324" t="str">
        <f t="shared" si="65"/>
        <v/>
      </c>
      <c r="AD150" s="325"/>
      <c r="AE150" s="322" t="str">
        <f t="shared" si="66"/>
        <v/>
      </c>
      <c r="AF150" s="323"/>
      <c r="AG150" s="324" t="str">
        <f t="shared" si="67"/>
        <v/>
      </c>
      <c r="AH150" s="325"/>
      <c r="AI150" s="322" t="str">
        <f t="shared" si="68"/>
        <v/>
      </c>
      <c r="AJ150" s="323"/>
      <c r="AK150" s="324" t="str">
        <f t="shared" si="69"/>
        <v/>
      </c>
      <c r="AL150" s="325"/>
      <c r="AM150" s="324" t="str">
        <f t="shared" si="70"/>
        <v/>
      </c>
      <c r="AN150" s="335">
        <f t="shared" si="71"/>
        <v>381.46</v>
      </c>
      <c r="AO150" s="337">
        <f t="shared" si="72"/>
        <v>572.18999999999994</v>
      </c>
      <c r="AP150" s="338" t="str">
        <f t="shared" si="73"/>
        <v>CONSORCIO CHAQUICOCHA S.R.L.</v>
      </c>
      <c r="AQ150" s="339">
        <f t="shared" si="74"/>
        <v>381.46</v>
      </c>
      <c r="AR150" s="340">
        <f t="shared" si="75"/>
        <v>572.18999999999994</v>
      </c>
      <c r="AT150" s="341"/>
    </row>
    <row r="151" spans="1:46" s="305" customFormat="1" x14ac:dyDescent="0.3">
      <c r="A151" s="287"/>
      <c r="B151" s="331" t="s">
        <v>365</v>
      </c>
      <c r="C151" s="332" t="s">
        <v>161</v>
      </c>
      <c r="D151" s="333" t="s">
        <v>453</v>
      </c>
      <c r="E151" s="334">
        <v>1</v>
      </c>
      <c r="F151" s="355"/>
      <c r="G151" s="356"/>
      <c r="H151" s="356"/>
      <c r="I151" s="315" t="str">
        <f t="shared" si="61"/>
        <v/>
      </c>
      <c r="J151" s="357"/>
      <c r="K151" s="316">
        <v>1</v>
      </c>
      <c r="L151" s="317"/>
      <c r="M151" s="317"/>
      <c r="N151" s="317"/>
      <c r="O151" s="317"/>
      <c r="P151" s="317"/>
      <c r="Q151" s="317"/>
      <c r="R151" s="317"/>
      <c r="S151" s="318"/>
      <c r="T151" s="335">
        <v>628.87</v>
      </c>
      <c r="U151" s="336">
        <v>628.87</v>
      </c>
      <c r="V151" s="325"/>
      <c r="W151" s="322">
        <f t="shared" si="62"/>
        <v>0</v>
      </c>
      <c r="X151" s="323"/>
      <c r="Y151" s="324" t="str">
        <f t="shared" si="63"/>
        <v/>
      </c>
      <c r="Z151" s="325"/>
      <c r="AA151" s="322" t="str">
        <f t="shared" si="64"/>
        <v/>
      </c>
      <c r="AB151" s="323"/>
      <c r="AC151" s="324" t="str">
        <f t="shared" si="65"/>
        <v/>
      </c>
      <c r="AD151" s="325"/>
      <c r="AE151" s="322" t="str">
        <f t="shared" si="66"/>
        <v/>
      </c>
      <c r="AF151" s="323"/>
      <c r="AG151" s="324" t="str">
        <f t="shared" si="67"/>
        <v/>
      </c>
      <c r="AH151" s="325"/>
      <c r="AI151" s="322" t="str">
        <f t="shared" si="68"/>
        <v/>
      </c>
      <c r="AJ151" s="323"/>
      <c r="AK151" s="324" t="str">
        <f t="shared" si="69"/>
        <v/>
      </c>
      <c r="AL151" s="325"/>
      <c r="AM151" s="324" t="str">
        <f t="shared" si="70"/>
        <v/>
      </c>
      <c r="AN151" s="335">
        <f t="shared" si="71"/>
        <v>628.87</v>
      </c>
      <c r="AO151" s="337">
        <f t="shared" si="72"/>
        <v>628.87</v>
      </c>
      <c r="AP151" s="338" t="str">
        <f t="shared" si="73"/>
        <v>CONSORCIO CHAQUICOCHA S.R.L.</v>
      </c>
      <c r="AQ151" s="339">
        <f t="shared" si="74"/>
        <v>628.87</v>
      </c>
      <c r="AR151" s="340">
        <f t="shared" si="75"/>
        <v>628.87</v>
      </c>
      <c r="AT151" s="341"/>
    </row>
    <row r="152" spans="1:46" s="305" customFormat="1" x14ac:dyDescent="0.3">
      <c r="A152" s="287"/>
      <c r="B152" s="342" t="s">
        <v>366</v>
      </c>
      <c r="C152" s="343" t="s">
        <v>162</v>
      </c>
      <c r="D152" s="344" t="s">
        <v>453</v>
      </c>
      <c r="E152" s="345">
        <v>1</v>
      </c>
      <c r="F152" s="355"/>
      <c r="G152" s="356"/>
      <c r="H152" s="356"/>
      <c r="I152" s="315" t="str">
        <f t="shared" si="61"/>
        <v/>
      </c>
      <c r="J152" s="357"/>
      <c r="K152" s="316">
        <v>1</v>
      </c>
      <c r="L152" s="317"/>
      <c r="M152" s="317"/>
      <c r="N152" s="317"/>
      <c r="O152" s="317"/>
      <c r="P152" s="317"/>
      <c r="Q152" s="317"/>
      <c r="R152" s="317"/>
      <c r="S152" s="318"/>
      <c r="T152" s="346">
        <v>622.26</v>
      </c>
      <c r="U152" s="347">
        <v>622.26</v>
      </c>
      <c r="V152" s="325"/>
      <c r="W152" s="322">
        <f t="shared" si="62"/>
        <v>0</v>
      </c>
      <c r="X152" s="323"/>
      <c r="Y152" s="324" t="str">
        <f t="shared" si="63"/>
        <v/>
      </c>
      <c r="Z152" s="325"/>
      <c r="AA152" s="322" t="str">
        <f t="shared" si="64"/>
        <v/>
      </c>
      <c r="AB152" s="323"/>
      <c r="AC152" s="324" t="str">
        <f t="shared" si="65"/>
        <v/>
      </c>
      <c r="AD152" s="325"/>
      <c r="AE152" s="322" t="str">
        <f t="shared" si="66"/>
        <v/>
      </c>
      <c r="AF152" s="323"/>
      <c r="AG152" s="324" t="str">
        <f t="shared" si="67"/>
        <v/>
      </c>
      <c r="AH152" s="325"/>
      <c r="AI152" s="322" t="str">
        <f t="shared" si="68"/>
        <v/>
      </c>
      <c r="AJ152" s="323"/>
      <c r="AK152" s="324" t="str">
        <f t="shared" si="69"/>
        <v/>
      </c>
      <c r="AL152" s="325"/>
      <c r="AM152" s="324" t="str">
        <f t="shared" si="70"/>
        <v/>
      </c>
      <c r="AN152" s="346">
        <f t="shared" si="71"/>
        <v>622.26</v>
      </c>
      <c r="AO152" s="348">
        <f t="shared" si="72"/>
        <v>622.26</v>
      </c>
      <c r="AP152" s="349" t="str">
        <f t="shared" si="73"/>
        <v>CONSORCIO CHAQUICOCHA S.R.L.</v>
      </c>
      <c r="AQ152" s="350">
        <f t="shared" si="74"/>
        <v>622.26</v>
      </c>
      <c r="AR152" s="351">
        <f t="shared" si="75"/>
        <v>622.26</v>
      </c>
      <c r="AT152" s="352"/>
    </row>
    <row r="153" spans="1:46" s="305" customFormat="1" x14ac:dyDescent="0.3">
      <c r="A153" s="287"/>
      <c r="B153" s="288" t="s">
        <v>367</v>
      </c>
      <c r="C153" s="289" t="s">
        <v>184</v>
      </c>
      <c r="D153" s="290"/>
      <c r="E153" s="353"/>
      <c r="F153" s="292"/>
      <c r="G153" s="293"/>
      <c r="H153" s="293"/>
      <c r="I153" s="294" t="str">
        <f t="shared" si="61"/>
        <v/>
      </c>
      <c r="J153" s="295"/>
      <c r="K153" s="296"/>
      <c r="L153" s="296"/>
      <c r="M153" s="296"/>
      <c r="N153" s="296"/>
      <c r="O153" s="296"/>
      <c r="P153" s="296"/>
      <c r="Q153" s="296"/>
      <c r="R153" s="296"/>
      <c r="S153" s="297"/>
      <c r="T153" s="298"/>
      <c r="U153" s="299"/>
      <c r="V153" s="300"/>
      <c r="W153" s="301" t="str">
        <f t="shared" si="62"/>
        <v/>
      </c>
      <c r="X153" s="298"/>
      <c r="Y153" s="299" t="str">
        <f t="shared" si="63"/>
        <v/>
      </c>
      <c r="Z153" s="300"/>
      <c r="AA153" s="301" t="str">
        <f t="shared" si="64"/>
        <v/>
      </c>
      <c r="AB153" s="298"/>
      <c r="AC153" s="299" t="str">
        <f t="shared" si="65"/>
        <v/>
      </c>
      <c r="AD153" s="300"/>
      <c r="AE153" s="301" t="str">
        <f t="shared" si="66"/>
        <v/>
      </c>
      <c r="AF153" s="298"/>
      <c r="AG153" s="299" t="str">
        <f t="shared" si="67"/>
        <v/>
      </c>
      <c r="AH153" s="300"/>
      <c r="AI153" s="301" t="str">
        <f t="shared" si="68"/>
        <v/>
      </c>
      <c r="AJ153" s="298"/>
      <c r="AK153" s="299" t="str">
        <f t="shared" si="69"/>
        <v/>
      </c>
      <c r="AL153" s="300"/>
      <c r="AM153" s="299" t="str">
        <f t="shared" si="70"/>
        <v/>
      </c>
      <c r="AN153" s="298" t="str">
        <f t="shared" si="71"/>
        <v/>
      </c>
      <c r="AO153" s="302" t="str">
        <f t="shared" si="72"/>
        <v/>
      </c>
      <c r="AP153" s="303" t="str">
        <f t="shared" si="73"/>
        <v/>
      </c>
      <c r="AQ153" s="304"/>
      <c r="AR153" s="303"/>
      <c r="AT153" s="354"/>
    </row>
    <row r="154" spans="1:46" s="305" customFormat="1" x14ac:dyDescent="0.3">
      <c r="A154" s="287"/>
      <c r="B154" s="309" t="s">
        <v>368</v>
      </c>
      <c r="C154" s="310" t="s">
        <v>164</v>
      </c>
      <c r="D154" s="311" t="s">
        <v>458</v>
      </c>
      <c r="E154" s="312">
        <v>47.510000000000005</v>
      </c>
      <c r="F154" s="355"/>
      <c r="G154" s="356"/>
      <c r="H154" s="356"/>
      <c r="I154" s="315" t="str">
        <f t="shared" si="61"/>
        <v/>
      </c>
      <c r="J154" s="357"/>
      <c r="K154" s="316">
        <v>47.510000000000005</v>
      </c>
      <c r="L154" s="317"/>
      <c r="M154" s="317"/>
      <c r="N154" s="317"/>
      <c r="O154" s="317"/>
      <c r="P154" s="317"/>
      <c r="Q154" s="317"/>
      <c r="R154" s="317"/>
      <c r="S154" s="318"/>
      <c r="T154" s="319">
        <v>28.58</v>
      </c>
      <c r="U154" s="320">
        <v>1357.8357999999998</v>
      </c>
      <c r="V154" s="325"/>
      <c r="W154" s="322">
        <f t="shared" si="62"/>
        <v>0</v>
      </c>
      <c r="X154" s="323"/>
      <c r="Y154" s="324" t="str">
        <f t="shared" si="63"/>
        <v/>
      </c>
      <c r="Z154" s="325"/>
      <c r="AA154" s="322" t="str">
        <f t="shared" si="64"/>
        <v/>
      </c>
      <c r="AB154" s="323"/>
      <c r="AC154" s="324" t="str">
        <f t="shared" si="65"/>
        <v/>
      </c>
      <c r="AD154" s="325"/>
      <c r="AE154" s="322" t="str">
        <f t="shared" si="66"/>
        <v/>
      </c>
      <c r="AF154" s="323"/>
      <c r="AG154" s="324" t="str">
        <f t="shared" si="67"/>
        <v/>
      </c>
      <c r="AH154" s="325"/>
      <c r="AI154" s="322" t="str">
        <f t="shared" si="68"/>
        <v/>
      </c>
      <c r="AJ154" s="323"/>
      <c r="AK154" s="324" t="str">
        <f t="shared" si="69"/>
        <v/>
      </c>
      <c r="AL154" s="325"/>
      <c r="AM154" s="324" t="str">
        <f t="shared" si="70"/>
        <v/>
      </c>
      <c r="AN154" s="319">
        <f t="shared" si="71"/>
        <v>28.58</v>
      </c>
      <c r="AO154" s="326">
        <f t="shared" si="72"/>
        <v>1357.8358000000001</v>
      </c>
      <c r="AP154" s="327" t="str">
        <f t="shared" si="73"/>
        <v>CONSORCIO CHAQUICOCHA S.R.L.</v>
      </c>
      <c r="AQ154" s="328">
        <f t="shared" si="74"/>
        <v>28.58</v>
      </c>
      <c r="AR154" s="329">
        <f t="shared" si="75"/>
        <v>1357.8358000000001</v>
      </c>
      <c r="AT154" s="330"/>
    </row>
    <row r="155" spans="1:46" s="305" customFormat="1" x14ac:dyDescent="0.3">
      <c r="A155" s="287"/>
      <c r="B155" s="331" t="s">
        <v>369</v>
      </c>
      <c r="C155" s="332" t="s">
        <v>185</v>
      </c>
      <c r="D155" s="333" t="s">
        <v>458</v>
      </c>
      <c r="E155" s="334">
        <v>39.92</v>
      </c>
      <c r="F155" s="355"/>
      <c r="G155" s="356"/>
      <c r="H155" s="356"/>
      <c r="I155" s="315" t="str">
        <f t="shared" si="61"/>
        <v/>
      </c>
      <c r="J155" s="357"/>
      <c r="K155" s="316">
        <v>39.92</v>
      </c>
      <c r="L155" s="317"/>
      <c r="M155" s="317"/>
      <c r="N155" s="317"/>
      <c r="O155" s="317"/>
      <c r="P155" s="317"/>
      <c r="Q155" s="317"/>
      <c r="R155" s="317"/>
      <c r="S155" s="318"/>
      <c r="T155" s="335">
        <v>28.58</v>
      </c>
      <c r="U155" s="336">
        <v>1140.9136000000001</v>
      </c>
      <c r="V155" s="325"/>
      <c r="W155" s="322">
        <f t="shared" si="62"/>
        <v>0</v>
      </c>
      <c r="X155" s="323"/>
      <c r="Y155" s="324" t="str">
        <f t="shared" si="63"/>
        <v/>
      </c>
      <c r="Z155" s="325"/>
      <c r="AA155" s="322" t="str">
        <f t="shared" si="64"/>
        <v/>
      </c>
      <c r="AB155" s="323"/>
      <c r="AC155" s="324" t="str">
        <f t="shared" si="65"/>
        <v/>
      </c>
      <c r="AD155" s="325"/>
      <c r="AE155" s="322" t="str">
        <f t="shared" si="66"/>
        <v/>
      </c>
      <c r="AF155" s="323"/>
      <c r="AG155" s="324" t="str">
        <f t="shared" si="67"/>
        <v/>
      </c>
      <c r="AH155" s="325"/>
      <c r="AI155" s="322" t="str">
        <f t="shared" si="68"/>
        <v/>
      </c>
      <c r="AJ155" s="323"/>
      <c r="AK155" s="324" t="str">
        <f t="shared" si="69"/>
        <v/>
      </c>
      <c r="AL155" s="325"/>
      <c r="AM155" s="324" t="str">
        <f t="shared" si="70"/>
        <v/>
      </c>
      <c r="AN155" s="335">
        <f t="shared" si="71"/>
        <v>28.58</v>
      </c>
      <c r="AO155" s="337">
        <f t="shared" si="72"/>
        <v>1140.9136000000001</v>
      </c>
      <c r="AP155" s="338" t="str">
        <f t="shared" si="73"/>
        <v>CONSORCIO CHAQUICOCHA S.R.L.</v>
      </c>
      <c r="AQ155" s="339">
        <f t="shared" si="74"/>
        <v>28.58</v>
      </c>
      <c r="AR155" s="340">
        <f t="shared" si="75"/>
        <v>1140.9136000000001</v>
      </c>
      <c r="AT155" s="341"/>
    </row>
    <row r="156" spans="1:46" s="305" customFormat="1" x14ac:dyDescent="0.3">
      <c r="A156" s="287"/>
      <c r="B156" s="331" t="s">
        <v>370</v>
      </c>
      <c r="C156" s="332" t="s">
        <v>180</v>
      </c>
      <c r="D156" s="333" t="s">
        <v>458</v>
      </c>
      <c r="E156" s="334">
        <v>29.773600000000201</v>
      </c>
      <c r="F156" s="355"/>
      <c r="G156" s="356"/>
      <c r="H156" s="356"/>
      <c r="I156" s="315" t="str">
        <f t="shared" si="61"/>
        <v/>
      </c>
      <c r="J156" s="357"/>
      <c r="K156" s="316">
        <v>29.773600000000201</v>
      </c>
      <c r="L156" s="317"/>
      <c r="M156" s="317"/>
      <c r="N156" s="317"/>
      <c r="O156" s="317"/>
      <c r="P156" s="317"/>
      <c r="Q156" s="317"/>
      <c r="R156" s="317"/>
      <c r="S156" s="318"/>
      <c r="T156" s="335">
        <v>61.97</v>
      </c>
      <c r="U156" s="336">
        <v>1844.8469</v>
      </c>
      <c r="V156" s="325"/>
      <c r="W156" s="322">
        <f t="shared" si="62"/>
        <v>0</v>
      </c>
      <c r="X156" s="323"/>
      <c r="Y156" s="324" t="str">
        <f t="shared" si="63"/>
        <v/>
      </c>
      <c r="Z156" s="325"/>
      <c r="AA156" s="322" t="str">
        <f t="shared" si="64"/>
        <v/>
      </c>
      <c r="AB156" s="323"/>
      <c r="AC156" s="324" t="str">
        <f t="shared" si="65"/>
        <v/>
      </c>
      <c r="AD156" s="325"/>
      <c r="AE156" s="322" t="str">
        <f t="shared" si="66"/>
        <v/>
      </c>
      <c r="AF156" s="323"/>
      <c r="AG156" s="324" t="str">
        <f t="shared" si="67"/>
        <v/>
      </c>
      <c r="AH156" s="325"/>
      <c r="AI156" s="322" t="str">
        <f t="shared" si="68"/>
        <v/>
      </c>
      <c r="AJ156" s="323"/>
      <c r="AK156" s="324" t="str">
        <f t="shared" si="69"/>
        <v/>
      </c>
      <c r="AL156" s="325"/>
      <c r="AM156" s="324" t="str">
        <f t="shared" si="70"/>
        <v/>
      </c>
      <c r="AN156" s="335">
        <f t="shared" si="71"/>
        <v>61.97</v>
      </c>
      <c r="AO156" s="337">
        <f t="shared" si="72"/>
        <v>1845.0699920000125</v>
      </c>
      <c r="AP156" s="338" t="str">
        <f t="shared" si="73"/>
        <v>CONSORCIO CHAQUICOCHA S.R.L.</v>
      </c>
      <c r="AQ156" s="339">
        <f t="shared" si="74"/>
        <v>61.97</v>
      </c>
      <c r="AR156" s="340">
        <f t="shared" si="75"/>
        <v>1845.0699920000125</v>
      </c>
      <c r="AT156" s="341"/>
    </row>
    <row r="157" spans="1:46" s="305" customFormat="1" x14ac:dyDescent="0.3">
      <c r="A157" s="287"/>
      <c r="B157" s="331" t="s">
        <v>371</v>
      </c>
      <c r="C157" s="332" t="s">
        <v>167</v>
      </c>
      <c r="D157" s="333" t="s">
        <v>458</v>
      </c>
      <c r="E157" s="334">
        <v>1.2116000000000002</v>
      </c>
      <c r="F157" s="355"/>
      <c r="G157" s="356"/>
      <c r="H157" s="356"/>
      <c r="I157" s="315" t="str">
        <f t="shared" si="61"/>
        <v/>
      </c>
      <c r="J157" s="357"/>
      <c r="K157" s="316">
        <v>1.2116000000000002</v>
      </c>
      <c r="L157" s="317"/>
      <c r="M157" s="317"/>
      <c r="N157" s="317"/>
      <c r="O157" s="317"/>
      <c r="P157" s="317"/>
      <c r="Q157" s="317"/>
      <c r="R157" s="317"/>
      <c r="S157" s="318"/>
      <c r="T157" s="335">
        <v>46.27</v>
      </c>
      <c r="U157" s="336">
        <v>55.986699999999999</v>
      </c>
      <c r="V157" s="325"/>
      <c r="W157" s="322">
        <f t="shared" si="62"/>
        <v>0</v>
      </c>
      <c r="X157" s="323"/>
      <c r="Y157" s="324" t="str">
        <f t="shared" si="63"/>
        <v/>
      </c>
      <c r="Z157" s="325"/>
      <c r="AA157" s="322" t="str">
        <f t="shared" si="64"/>
        <v/>
      </c>
      <c r="AB157" s="323"/>
      <c r="AC157" s="324" t="str">
        <f t="shared" si="65"/>
        <v/>
      </c>
      <c r="AD157" s="325"/>
      <c r="AE157" s="322" t="str">
        <f t="shared" si="66"/>
        <v/>
      </c>
      <c r="AF157" s="323"/>
      <c r="AG157" s="324" t="str">
        <f t="shared" si="67"/>
        <v/>
      </c>
      <c r="AH157" s="325"/>
      <c r="AI157" s="322" t="str">
        <f t="shared" si="68"/>
        <v/>
      </c>
      <c r="AJ157" s="323"/>
      <c r="AK157" s="324" t="str">
        <f t="shared" si="69"/>
        <v/>
      </c>
      <c r="AL157" s="325"/>
      <c r="AM157" s="324" t="str">
        <f t="shared" si="70"/>
        <v/>
      </c>
      <c r="AN157" s="335">
        <f t="shared" si="71"/>
        <v>46.27</v>
      </c>
      <c r="AO157" s="337">
        <f t="shared" si="72"/>
        <v>56.060732000000016</v>
      </c>
      <c r="AP157" s="338" t="str">
        <f t="shared" si="73"/>
        <v>CONSORCIO CHAQUICOCHA S.R.L.</v>
      </c>
      <c r="AQ157" s="339">
        <f t="shared" si="74"/>
        <v>46.27</v>
      </c>
      <c r="AR157" s="340">
        <f t="shared" si="75"/>
        <v>56.060732000000016</v>
      </c>
      <c r="AT157" s="341"/>
    </row>
    <row r="158" spans="1:46" s="305" customFormat="1" x14ac:dyDescent="0.3">
      <c r="A158" s="287"/>
      <c r="B158" s="331" t="s">
        <v>372</v>
      </c>
      <c r="C158" s="332" t="s">
        <v>186</v>
      </c>
      <c r="D158" s="333" t="s">
        <v>458</v>
      </c>
      <c r="E158" s="334">
        <v>36.118900000000004</v>
      </c>
      <c r="F158" s="355"/>
      <c r="G158" s="356"/>
      <c r="H158" s="356"/>
      <c r="I158" s="315" t="str">
        <f t="shared" si="61"/>
        <v/>
      </c>
      <c r="J158" s="357"/>
      <c r="K158" s="316">
        <v>36.118900000000004</v>
      </c>
      <c r="L158" s="317"/>
      <c r="M158" s="317"/>
      <c r="N158" s="317"/>
      <c r="O158" s="317"/>
      <c r="P158" s="317"/>
      <c r="Q158" s="317"/>
      <c r="R158" s="317"/>
      <c r="S158" s="318"/>
      <c r="T158" s="335">
        <v>61.97</v>
      </c>
      <c r="U158" s="336">
        <v>2238.3563999999997</v>
      </c>
      <c r="V158" s="325"/>
      <c r="W158" s="322">
        <f t="shared" si="62"/>
        <v>0</v>
      </c>
      <c r="X158" s="323"/>
      <c r="Y158" s="324" t="str">
        <f t="shared" si="63"/>
        <v/>
      </c>
      <c r="Z158" s="325"/>
      <c r="AA158" s="322" t="str">
        <f t="shared" si="64"/>
        <v/>
      </c>
      <c r="AB158" s="323"/>
      <c r="AC158" s="324" t="str">
        <f t="shared" si="65"/>
        <v/>
      </c>
      <c r="AD158" s="325"/>
      <c r="AE158" s="322" t="str">
        <f t="shared" si="66"/>
        <v/>
      </c>
      <c r="AF158" s="323"/>
      <c r="AG158" s="324" t="str">
        <f t="shared" si="67"/>
        <v/>
      </c>
      <c r="AH158" s="325"/>
      <c r="AI158" s="322" t="str">
        <f t="shared" si="68"/>
        <v/>
      </c>
      <c r="AJ158" s="323"/>
      <c r="AK158" s="324" t="str">
        <f t="shared" si="69"/>
        <v/>
      </c>
      <c r="AL158" s="325"/>
      <c r="AM158" s="324" t="str">
        <f t="shared" si="70"/>
        <v/>
      </c>
      <c r="AN158" s="335">
        <f t="shared" si="71"/>
        <v>61.97</v>
      </c>
      <c r="AO158" s="337">
        <f t="shared" si="72"/>
        <v>2238.2882330000002</v>
      </c>
      <c r="AP158" s="338" t="str">
        <f t="shared" si="73"/>
        <v>CONSORCIO CHAQUICOCHA S.R.L.</v>
      </c>
      <c r="AQ158" s="339">
        <f t="shared" si="74"/>
        <v>61.97</v>
      </c>
      <c r="AR158" s="340">
        <f t="shared" si="75"/>
        <v>2238.2882330000002</v>
      </c>
      <c r="AT158" s="341"/>
    </row>
    <row r="159" spans="1:46" s="305" customFormat="1" x14ac:dyDescent="0.3">
      <c r="A159" s="287"/>
      <c r="B159" s="331" t="s">
        <v>373</v>
      </c>
      <c r="C159" s="332" t="s">
        <v>168</v>
      </c>
      <c r="D159" s="333" t="s">
        <v>458</v>
      </c>
      <c r="E159" s="334">
        <v>12.099249999999998</v>
      </c>
      <c r="F159" s="355"/>
      <c r="G159" s="356"/>
      <c r="H159" s="356"/>
      <c r="I159" s="315" t="str">
        <f t="shared" si="61"/>
        <v/>
      </c>
      <c r="J159" s="357"/>
      <c r="K159" s="316">
        <v>12.099249999999998</v>
      </c>
      <c r="L159" s="317"/>
      <c r="M159" s="317"/>
      <c r="N159" s="317"/>
      <c r="O159" s="317"/>
      <c r="P159" s="317"/>
      <c r="Q159" s="317"/>
      <c r="R159" s="317"/>
      <c r="S159" s="318"/>
      <c r="T159" s="335">
        <v>41.33</v>
      </c>
      <c r="U159" s="336">
        <v>500.09299999999996</v>
      </c>
      <c r="V159" s="325"/>
      <c r="W159" s="322">
        <f t="shared" si="62"/>
        <v>0</v>
      </c>
      <c r="X159" s="323"/>
      <c r="Y159" s="324" t="str">
        <f t="shared" si="63"/>
        <v/>
      </c>
      <c r="Z159" s="325"/>
      <c r="AA159" s="322" t="str">
        <f t="shared" si="64"/>
        <v/>
      </c>
      <c r="AB159" s="323"/>
      <c r="AC159" s="324" t="str">
        <f t="shared" si="65"/>
        <v/>
      </c>
      <c r="AD159" s="325"/>
      <c r="AE159" s="322" t="str">
        <f t="shared" si="66"/>
        <v/>
      </c>
      <c r="AF159" s="323"/>
      <c r="AG159" s="324" t="str">
        <f t="shared" si="67"/>
        <v/>
      </c>
      <c r="AH159" s="325"/>
      <c r="AI159" s="322" t="str">
        <f t="shared" si="68"/>
        <v/>
      </c>
      <c r="AJ159" s="323"/>
      <c r="AK159" s="324" t="str">
        <f t="shared" si="69"/>
        <v/>
      </c>
      <c r="AL159" s="325"/>
      <c r="AM159" s="324" t="str">
        <f t="shared" si="70"/>
        <v/>
      </c>
      <c r="AN159" s="335">
        <f t="shared" si="71"/>
        <v>41.33</v>
      </c>
      <c r="AO159" s="337">
        <f t="shared" si="72"/>
        <v>500.06200249999989</v>
      </c>
      <c r="AP159" s="338" t="str">
        <f t="shared" si="73"/>
        <v>CONSORCIO CHAQUICOCHA S.R.L.</v>
      </c>
      <c r="AQ159" s="339">
        <f t="shared" si="74"/>
        <v>41.33</v>
      </c>
      <c r="AR159" s="340">
        <f t="shared" si="75"/>
        <v>500.06200249999989</v>
      </c>
      <c r="AT159" s="341"/>
    </row>
    <row r="160" spans="1:46" s="305" customFormat="1" x14ac:dyDescent="0.3">
      <c r="A160" s="287"/>
      <c r="B160" s="331" t="s">
        <v>374</v>
      </c>
      <c r="C160" s="332" t="s">
        <v>169</v>
      </c>
      <c r="D160" s="333" t="s">
        <v>458</v>
      </c>
      <c r="E160" s="334">
        <v>0.95</v>
      </c>
      <c r="F160" s="355"/>
      <c r="G160" s="356"/>
      <c r="H160" s="356"/>
      <c r="I160" s="315" t="str">
        <f t="shared" si="61"/>
        <v/>
      </c>
      <c r="J160" s="357"/>
      <c r="K160" s="316">
        <v>0.95</v>
      </c>
      <c r="L160" s="317"/>
      <c r="M160" s="317"/>
      <c r="N160" s="317"/>
      <c r="O160" s="317"/>
      <c r="P160" s="317"/>
      <c r="Q160" s="317"/>
      <c r="R160" s="317"/>
      <c r="S160" s="318"/>
      <c r="T160" s="335">
        <v>455.18</v>
      </c>
      <c r="U160" s="336">
        <v>432.42099999999999</v>
      </c>
      <c r="V160" s="325"/>
      <c r="W160" s="322">
        <f t="shared" si="62"/>
        <v>0</v>
      </c>
      <c r="X160" s="323"/>
      <c r="Y160" s="324" t="str">
        <f t="shared" si="63"/>
        <v/>
      </c>
      <c r="Z160" s="325"/>
      <c r="AA160" s="322" t="str">
        <f t="shared" si="64"/>
        <v/>
      </c>
      <c r="AB160" s="323"/>
      <c r="AC160" s="324" t="str">
        <f t="shared" si="65"/>
        <v/>
      </c>
      <c r="AD160" s="325"/>
      <c r="AE160" s="322" t="str">
        <f t="shared" si="66"/>
        <v/>
      </c>
      <c r="AF160" s="323"/>
      <c r="AG160" s="324" t="str">
        <f t="shared" si="67"/>
        <v/>
      </c>
      <c r="AH160" s="325"/>
      <c r="AI160" s="322" t="str">
        <f t="shared" si="68"/>
        <v/>
      </c>
      <c r="AJ160" s="323"/>
      <c r="AK160" s="324" t="str">
        <f t="shared" si="69"/>
        <v/>
      </c>
      <c r="AL160" s="325"/>
      <c r="AM160" s="324" t="str">
        <f t="shared" si="70"/>
        <v/>
      </c>
      <c r="AN160" s="335">
        <f t="shared" si="71"/>
        <v>455.18</v>
      </c>
      <c r="AO160" s="337">
        <f t="shared" si="72"/>
        <v>432.42099999999999</v>
      </c>
      <c r="AP160" s="338" t="str">
        <f t="shared" si="73"/>
        <v>CONSORCIO CHAQUICOCHA S.R.L.</v>
      </c>
      <c r="AQ160" s="339">
        <f t="shared" si="74"/>
        <v>455.18</v>
      </c>
      <c r="AR160" s="340">
        <f t="shared" si="75"/>
        <v>432.42099999999999</v>
      </c>
      <c r="AT160" s="341" t="s">
        <v>547</v>
      </c>
    </row>
    <row r="161" spans="1:46" s="305" customFormat="1" x14ac:dyDescent="0.3">
      <c r="A161" s="287"/>
      <c r="B161" s="331" t="s">
        <v>375</v>
      </c>
      <c r="C161" s="332" t="s">
        <v>170</v>
      </c>
      <c r="D161" s="333" t="s">
        <v>458</v>
      </c>
      <c r="E161" s="334">
        <v>6.6899999999999995</v>
      </c>
      <c r="F161" s="355"/>
      <c r="G161" s="356"/>
      <c r="H161" s="356"/>
      <c r="I161" s="315" t="str">
        <f t="shared" si="61"/>
        <v/>
      </c>
      <c r="J161" s="357"/>
      <c r="K161" s="316">
        <v>6.6899999999999995</v>
      </c>
      <c r="L161" s="317"/>
      <c r="M161" s="317"/>
      <c r="N161" s="317"/>
      <c r="O161" s="317"/>
      <c r="P161" s="317"/>
      <c r="Q161" s="317"/>
      <c r="R161" s="317"/>
      <c r="S161" s="318"/>
      <c r="T161" s="335">
        <v>771.41</v>
      </c>
      <c r="U161" s="336">
        <v>5160.7329</v>
      </c>
      <c r="V161" s="325"/>
      <c r="W161" s="322">
        <f t="shared" si="62"/>
        <v>0</v>
      </c>
      <c r="X161" s="323"/>
      <c r="Y161" s="324" t="str">
        <f t="shared" si="63"/>
        <v/>
      </c>
      <c r="Z161" s="325"/>
      <c r="AA161" s="322" t="str">
        <f t="shared" si="64"/>
        <v/>
      </c>
      <c r="AB161" s="323"/>
      <c r="AC161" s="324" t="str">
        <f t="shared" si="65"/>
        <v/>
      </c>
      <c r="AD161" s="325"/>
      <c r="AE161" s="322" t="str">
        <f t="shared" si="66"/>
        <v/>
      </c>
      <c r="AF161" s="323"/>
      <c r="AG161" s="324" t="str">
        <f t="shared" si="67"/>
        <v/>
      </c>
      <c r="AH161" s="325"/>
      <c r="AI161" s="322" t="str">
        <f t="shared" si="68"/>
        <v/>
      </c>
      <c r="AJ161" s="323"/>
      <c r="AK161" s="324" t="str">
        <f t="shared" si="69"/>
        <v/>
      </c>
      <c r="AL161" s="325"/>
      <c r="AM161" s="324" t="str">
        <f t="shared" si="70"/>
        <v/>
      </c>
      <c r="AN161" s="335">
        <f t="shared" si="71"/>
        <v>771.41</v>
      </c>
      <c r="AO161" s="337">
        <f t="shared" si="72"/>
        <v>5160.7328999999991</v>
      </c>
      <c r="AP161" s="338" t="str">
        <f t="shared" si="73"/>
        <v>CONSORCIO CHAQUICOCHA S.R.L.</v>
      </c>
      <c r="AQ161" s="339">
        <f t="shared" si="74"/>
        <v>771.41</v>
      </c>
      <c r="AR161" s="340">
        <f t="shared" si="75"/>
        <v>5160.7328999999991</v>
      </c>
      <c r="AT161" s="341" t="s">
        <v>547</v>
      </c>
    </row>
    <row r="162" spans="1:46" s="305" customFormat="1" x14ac:dyDescent="0.3">
      <c r="A162" s="287"/>
      <c r="B162" s="331" t="s">
        <v>376</v>
      </c>
      <c r="C162" s="332" t="s">
        <v>124</v>
      </c>
      <c r="D162" s="333" t="s">
        <v>456</v>
      </c>
      <c r="E162" s="334">
        <v>4.4800000000000182</v>
      </c>
      <c r="F162" s="355"/>
      <c r="G162" s="356"/>
      <c r="H162" s="356"/>
      <c r="I162" s="315" t="str">
        <f t="shared" si="61"/>
        <v/>
      </c>
      <c r="J162" s="357"/>
      <c r="K162" s="316">
        <v>4.4800000000000182</v>
      </c>
      <c r="L162" s="317"/>
      <c r="M162" s="317"/>
      <c r="N162" s="317"/>
      <c r="O162" s="317"/>
      <c r="P162" s="317"/>
      <c r="Q162" s="317"/>
      <c r="R162" s="317"/>
      <c r="S162" s="318"/>
      <c r="T162" s="335">
        <v>67.84</v>
      </c>
      <c r="U162" s="336">
        <v>303.92320000000007</v>
      </c>
      <c r="V162" s="325"/>
      <c r="W162" s="322">
        <f t="shared" si="62"/>
        <v>0</v>
      </c>
      <c r="X162" s="323"/>
      <c r="Y162" s="324" t="str">
        <f t="shared" si="63"/>
        <v/>
      </c>
      <c r="Z162" s="325"/>
      <c r="AA162" s="322" t="str">
        <f t="shared" si="64"/>
        <v/>
      </c>
      <c r="AB162" s="323"/>
      <c r="AC162" s="324" t="str">
        <f t="shared" si="65"/>
        <v/>
      </c>
      <c r="AD162" s="325"/>
      <c r="AE162" s="322" t="str">
        <f t="shared" si="66"/>
        <v/>
      </c>
      <c r="AF162" s="323"/>
      <c r="AG162" s="324" t="str">
        <f t="shared" si="67"/>
        <v/>
      </c>
      <c r="AH162" s="325"/>
      <c r="AI162" s="322" t="str">
        <f t="shared" si="68"/>
        <v/>
      </c>
      <c r="AJ162" s="323"/>
      <c r="AK162" s="324" t="str">
        <f t="shared" si="69"/>
        <v/>
      </c>
      <c r="AL162" s="325"/>
      <c r="AM162" s="324" t="str">
        <f t="shared" si="70"/>
        <v/>
      </c>
      <c r="AN162" s="335">
        <f t="shared" si="71"/>
        <v>67.84</v>
      </c>
      <c r="AO162" s="337">
        <f t="shared" si="72"/>
        <v>303.92320000000126</v>
      </c>
      <c r="AP162" s="338" t="str">
        <f t="shared" si="73"/>
        <v>CONSORCIO CHAQUICOCHA S.R.L.</v>
      </c>
      <c r="AQ162" s="339">
        <f t="shared" si="74"/>
        <v>67.84</v>
      </c>
      <c r="AR162" s="340">
        <f t="shared" si="75"/>
        <v>303.92320000000126</v>
      </c>
      <c r="AT162" s="341" t="s">
        <v>543</v>
      </c>
    </row>
    <row r="163" spans="1:46" s="305" customFormat="1" x14ac:dyDescent="0.3">
      <c r="A163" s="287"/>
      <c r="B163" s="331" t="s">
        <v>377</v>
      </c>
      <c r="C163" s="332" t="s">
        <v>171</v>
      </c>
      <c r="D163" s="333" t="s">
        <v>456</v>
      </c>
      <c r="E163" s="334">
        <v>16.989733070613649</v>
      </c>
      <c r="F163" s="355"/>
      <c r="G163" s="356"/>
      <c r="H163" s="356"/>
      <c r="I163" s="315" t="str">
        <f t="shared" si="61"/>
        <v/>
      </c>
      <c r="J163" s="357"/>
      <c r="K163" s="316">
        <v>16.989733070613649</v>
      </c>
      <c r="L163" s="317"/>
      <c r="M163" s="317"/>
      <c r="N163" s="317"/>
      <c r="O163" s="317"/>
      <c r="P163" s="317"/>
      <c r="Q163" s="317"/>
      <c r="R163" s="317"/>
      <c r="S163" s="318"/>
      <c r="T163" s="335">
        <v>67.84</v>
      </c>
      <c r="U163" s="336">
        <v>1152.6016</v>
      </c>
      <c r="V163" s="325"/>
      <c r="W163" s="322">
        <f t="shared" si="62"/>
        <v>0</v>
      </c>
      <c r="X163" s="323"/>
      <c r="Y163" s="324" t="str">
        <f t="shared" si="63"/>
        <v/>
      </c>
      <c r="Z163" s="325"/>
      <c r="AA163" s="322" t="str">
        <f t="shared" si="64"/>
        <v/>
      </c>
      <c r="AB163" s="323"/>
      <c r="AC163" s="324" t="str">
        <f t="shared" si="65"/>
        <v/>
      </c>
      <c r="AD163" s="325"/>
      <c r="AE163" s="322" t="str">
        <f t="shared" si="66"/>
        <v/>
      </c>
      <c r="AF163" s="323"/>
      <c r="AG163" s="324" t="str">
        <f t="shared" si="67"/>
        <v/>
      </c>
      <c r="AH163" s="325"/>
      <c r="AI163" s="322" t="str">
        <f t="shared" si="68"/>
        <v/>
      </c>
      <c r="AJ163" s="323"/>
      <c r="AK163" s="324" t="str">
        <f t="shared" si="69"/>
        <v/>
      </c>
      <c r="AL163" s="325"/>
      <c r="AM163" s="324" t="str">
        <f t="shared" si="70"/>
        <v/>
      </c>
      <c r="AN163" s="335">
        <f t="shared" si="71"/>
        <v>67.84</v>
      </c>
      <c r="AO163" s="337">
        <f t="shared" si="72"/>
        <v>1152.5834915104301</v>
      </c>
      <c r="AP163" s="338" t="str">
        <f t="shared" si="73"/>
        <v>CONSORCIO CHAQUICOCHA S.R.L.</v>
      </c>
      <c r="AQ163" s="339">
        <f t="shared" si="74"/>
        <v>67.84</v>
      </c>
      <c r="AR163" s="340">
        <f t="shared" si="75"/>
        <v>1152.5834915104301</v>
      </c>
      <c r="AT163" s="341" t="s">
        <v>543</v>
      </c>
    </row>
    <row r="164" spans="1:46" s="305" customFormat="1" x14ac:dyDescent="0.3">
      <c r="A164" s="287"/>
      <c r="B164" s="331" t="s">
        <v>378</v>
      </c>
      <c r="C164" s="332" t="s">
        <v>156</v>
      </c>
      <c r="D164" s="333" t="s">
        <v>460</v>
      </c>
      <c r="E164" s="334">
        <v>217.94339104209149</v>
      </c>
      <c r="F164" s="355"/>
      <c r="G164" s="356"/>
      <c r="H164" s="356"/>
      <c r="I164" s="315" t="str">
        <f t="shared" si="61"/>
        <v/>
      </c>
      <c r="J164" s="357"/>
      <c r="K164" s="316">
        <v>217.94339104209149</v>
      </c>
      <c r="L164" s="317"/>
      <c r="M164" s="317"/>
      <c r="N164" s="317"/>
      <c r="O164" s="317"/>
      <c r="P164" s="317"/>
      <c r="Q164" s="317"/>
      <c r="R164" s="317"/>
      <c r="S164" s="318"/>
      <c r="T164" s="335">
        <v>7.19</v>
      </c>
      <c r="U164" s="336">
        <v>1566.9886000000001</v>
      </c>
      <c r="V164" s="325"/>
      <c r="W164" s="322">
        <f t="shared" si="62"/>
        <v>0</v>
      </c>
      <c r="X164" s="323"/>
      <c r="Y164" s="324" t="str">
        <f t="shared" si="63"/>
        <v/>
      </c>
      <c r="Z164" s="325"/>
      <c r="AA164" s="322" t="str">
        <f t="shared" si="64"/>
        <v/>
      </c>
      <c r="AB164" s="323"/>
      <c r="AC164" s="324" t="str">
        <f t="shared" si="65"/>
        <v/>
      </c>
      <c r="AD164" s="325"/>
      <c r="AE164" s="322" t="str">
        <f t="shared" si="66"/>
        <v/>
      </c>
      <c r="AF164" s="323"/>
      <c r="AG164" s="324" t="str">
        <f t="shared" si="67"/>
        <v/>
      </c>
      <c r="AH164" s="325"/>
      <c r="AI164" s="322" t="str">
        <f t="shared" si="68"/>
        <v/>
      </c>
      <c r="AJ164" s="323"/>
      <c r="AK164" s="324" t="str">
        <f t="shared" si="69"/>
        <v/>
      </c>
      <c r="AL164" s="325"/>
      <c r="AM164" s="324" t="str">
        <f t="shared" si="70"/>
        <v/>
      </c>
      <c r="AN164" s="335">
        <f t="shared" si="71"/>
        <v>7.19</v>
      </c>
      <c r="AO164" s="337">
        <f t="shared" si="72"/>
        <v>1567.012981592638</v>
      </c>
      <c r="AP164" s="338" t="str">
        <f t="shared" si="73"/>
        <v>CONSORCIO CHAQUICOCHA S.R.L.</v>
      </c>
      <c r="AQ164" s="339">
        <f t="shared" si="74"/>
        <v>7.19</v>
      </c>
      <c r="AR164" s="340">
        <f t="shared" si="75"/>
        <v>1567.012981592638</v>
      </c>
      <c r="AT164" s="341" t="s">
        <v>548</v>
      </c>
    </row>
    <row r="165" spans="1:46" s="305" customFormat="1" x14ac:dyDescent="0.3">
      <c r="A165" s="287"/>
      <c r="B165" s="342" t="s">
        <v>379</v>
      </c>
      <c r="C165" s="343" t="s">
        <v>173</v>
      </c>
      <c r="D165" s="344" t="s">
        <v>461</v>
      </c>
      <c r="E165" s="345">
        <v>11.34</v>
      </c>
      <c r="F165" s="355"/>
      <c r="G165" s="356"/>
      <c r="H165" s="356"/>
      <c r="I165" s="315" t="str">
        <f t="shared" si="61"/>
        <v/>
      </c>
      <c r="J165" s="357"/>
      <c r="K165" s="316">
        <v>11.34</v>
      </c>
      <c r="L165" s="317"/>
      <c r="M165" s="317"/>
      <c r="N165" s="317"/>
      <c r="O165" s="317"/>
      <c r="P165" s="317"/>
      <c r="Q165" s="317"/>
      <c r="R165" s="317"/>
      <c r="S165" s="318"/>
      <c r="T165" s="346">
        <v>613.74</v>
      </c>
      <c r="U165" s="347">
        <v>6959.8116</v>
      </c>
      <c r="V165" s="325"/>
      <c r="W165" s="322">
        <f t="shared" si="62"/>
        <v>0</v>
      </c>
      <c r="X165" s="323"/>
      <c r="Y165" s="324" t="str">
        <f t="shared" si="63"/>
        <v/>
      </c>
      <c r="Z165" s="325"/>
      <c r="AA165" s="322" t="str">
        <f t="shared" si="64"/>
        <v/>
      </c>
      <c r="AB165" s="323"/>
      <c r="AC165" s="324" t="str">
        <f t="shared" si="65"/>
        <v/>
      </c>
      <c r="AD165" s="325"/>
      <c r="AE165" s="322" t="str">
        <f t="shared" si="66"/>
        <v/>
      </c>
      <c r="AF165" s="323"/>
      <c r="AG165" s="324" t="str">
        <f t="shared" si="67"/>
        <v/>
      </c>
      <c r="AH165" s="325"/>
      <c r="AI165" s="322" t="str">
        <f t="shared" si="68"/>
        <v/>
      </c>
      <c r="AJ165" s="323"/>
      <c r="AK165" s="324" t="str">
        <f t="shared" si="69"/>
        <v/>
      </c>
      <c r="AL165" s="325"/>
      <c r="AM165" s="324" t="str">
        <f t="shared" si="70"/>
        <v/>
      </c>
      <c r="AN165" s="346">
        <f t="shared" si="71"/>
        <v>613.74</v>
      </c>
      <c r="AO165" s="348">
        <f t="shared" si="72"/>
        <v>6959.8116</v>
      </c>
      <c r="AP165" s="349" t="str">
        <f t="shared" si="73"/>
        <v>CONSORCIO CHAQUICOCHA S.R.L.</v>
      </c>
      <c r="AQ165" s="350">
        <f t="shared" si="74"/>
        <v>613.74</v>
      </c>
      <c r="AR165" s="351">
        <f t="shared" si="75"/>
        <v>6959.8116</v>
      </c>
      <c r="AT165" s="352"/>
    </row>
    <row r="166" spans="1:46" s="305" customFormat="1" x14ac:dyDescent="0.3">
      <c r="A166" s="287"/>
      <c r="B166" s="288" t="s">
        <v>380</v>
      </c>
      <c r="C166" s="289" t="s">
        <v>187</v>
      </c>
      <c r="D166" s="290"/>
      <c r="E166" s="353"/>
      <c r="F166" s="292"/>
      <c r="G166" s="293"/>
      <c r="H166" s="293"/>
      <c r="I166" s="294" t="str">
        <f t="shared" si="61"/>
        <v/>
      </c>
      <c r="J166" s="295"/>
      <c r="K166" s="296"/>
      <c r="L166" s="296"/>
      <c r="M166" s="296"/>
      <c r="N166" s="296"/>
      <c r="O166" s="296"/>
      <c r="P166" s="296"/>
      <c r="Q166" s="296"/>
      <c r="R166" s="296"/>
      <c r="S166" s="297"/>
      <c r="T166" s="298"/>
      <c r="U166" s="299"/>
      <c r="V166" s="300"/>
      <c r="W166" s="301" t="str">
        <f t="shared" si="62"/>
        <v/>
      </c>
      <c r="X166" s="298"/>
      <c r="Y166" s="299" t="str">
        <f t="shared" si="63"/>
        <v/>
      </c>
      <c r="Z166" s="300"/>
      <c r="AA166" s="301" t="str">
        <f t="shared" si="64"/>
        <v/>
      </c>
      <c r="AB166" s="298"/>
      <c r="AC166" s="299" t="str">
        <f t="shared" si="65"/>
        <v/>
      </c>
      <c r="AD166" s="300"/>
      <c r="AE166" s="301" t="str">
        <f t="shared" si="66"/>
        <v/>
      </c>
      <c r="AF166" s="298"/>
      <c r="AG166" s="299" t="str">
        <f t="shared" si="67"/>
        <v/>
      </c>
      <c r="AH166" s="300"/>
      <c r="AI166" s="301" t="str">
        <f t="shared" si="68"/>
        <v/>
      </c>
      <c r="AJ166" s="298"/>
      <c r="AK166" s="299" t="str">
        <f t="shared" si="69"/>
        <v/>
      </c>
      <c r="AL166" s="300"/>
      <c r="AM166" s="299" t="str">
        <f t="shared" si="70"/>
        <v/>
      </c>
      <c r="AN166" s="298" t="str">
        <f t="shared" si="71"/>
        <v/>
      </c>
      <c r="AO166" s="302" t="str">
        <f t="shared" si="72"/>
        <v/>
      </c>
      <c r="AP166" s="303" t="str">
        <f t="shared" si="73"/>
        <v/>
      </c>
      <c r="AQ166" s="304"/>
      <c r="AR166" s="303"/>
      <c r="AT166" s="354"/>
    </row>
    <row r="167" spans="1:46" s="305" customFormat="1" x14ac:dyDescent="0.3">
      <c r="A167" s="287"/>
      <c r="B167" s="309" t="s">
        <v>381</v>
      </c>
      <c r="C167" s="310" t="s">
        <v>150</v>
      </c>
      <c r="D167" s="311" t="s">
        <v>458</v>
      </c>
      <c r="E167" s="312">
        <v>443.73009999999994</v>
      </c>
      <c r="F167" s="355"/>
      <c r="G167" s="356"/>
      <c r="H167" s="356"/>
      <c r="I167" s="315" t="str">
        <f t="shared" si="61"/>
        <v/>
      </c>
      <c r="J167" s="357"/>
      <c r="K167" s="316">
        <v>443.73009999999994</v>
      </c>
      <c r="L167" s="317"/>
      <c r="M167" s="317"/>
      <c r="N167" s="317"/>
      <c r="O167" s="317"/>
      <c r="P167" s="317"/>
      <c r="Q167" s="317"/>
      <c r="R167" s="317"/>
      <c r="S167" s="318"/>
      <c r="T167" s="319">
        <v>28.58</v>
      </c>
      <c r="U167" s="320">
        <v>12681.803399999999</v>
      </c>
      <c r="V167" s="325"/>
      <c r="W167" s="322">
        <f t="shared" si="62"/>
        <v>0</v>
      </c>
      <c r="X167" s="323"/>
      <c r="Y167" s="324" t="str">
        <f t="shared" si="63"/>
        <v/>
      </c>
      <c r="Z167" s="325"/>
      <c r="AA167" s="322" t="str">
        <f t="shared" si="64"/>
        <v/>
      </c>
      <c r="AB167" s="323"/>
      <c r="AC167" s="324" t="str">
        <f t="shared" si="65"/>
        <v/>
      </c>
      <c r="AD167" s="325"/>
      <c r="AE167" s="322" t="str">
        <f t="shared" si="66"/>
        <v/>
      </c>
      <c r="AF167" s="323"/>
      <c r="AG167" s="324" t="str">
        <f t="shared" si="67"/>
        <v/>
      </c>
      <c r="AH167" s="325"/>
      <c r="AI167" s="322" t="str">
        <f t="shared" si="68"/>
        <v/>
      </c>
      <c r="AJ167" s="323"/>
      <c r="AK167" s="324" t="str">
        <f t="shared" si="69"/>
        <v/>
      </c>
      <c r="AL167" s="325"/>
      <c r="AM167" s="324" t="str">
        <f t="shared" si="70"/>
        <v/>
      </c>
      <c r="AN167" s="319">
        <f t="shared" si="71"/>
        <v>28.58</v>
      </c>
      <c r="AO167" s="326">
        <f t="shared" si="72"/>
        <v>12681.806257999997</v>
      </c>
      <c r="AP167" s="327" t="str">
        <f t="shared" si="73"/>
        <v>CONSORCIO CHAQUICOCHA S.R.L.</v>
      </c>
      <c r="AQ167" s="328">
        <f t="shared" si="74"/>
        <v>28.58</v>
      </c>
      <c r="AR167" s="329">
        <f t="shared" si="75"/>
        <v>12681.806257999997</v>
      </c>
      <c r="AT167" s="330"/>
    </row>
    <row r="168" spans="1:46" s="305" customFormat="1" x14ac:dyDescent="0.3">
      <c r="A168" s="287"/>
      <c r="B168" s="331" t="s">
        <v>382</v>
      </c>
      <c r="C168" s="332" t="s">
        <v>175</v>
      </c>
      <c r="D168" s="333" t="s">
        <v>458</v>
      </c>
      <c r="E168" s="334">
        <v>232.86835000000008</v>
      </c>
      <c r="F168" s="355"/>
      <c r="G168" s="356"/>
      <c r="H168" s="356"/>
      <c r="I168" s="315" t="str">
        <f t="shared" si="61"/>
        <v/>
      </c>
      <c r="J168" s="357"/>
      <c r="K168" s="316">
        <v>232.86835000000008</v>
      </c>
      <c r="L168" s="317"/>
      <c r="M168" s="317"/>
      <c r="N168" s="317"/>
      <c r="O168" s="317"/>
      <c r="P168" s="317"/>
      <c r="Q168" s="317"/>
      <c r="R168" s="317"/>
      <c r="S168" s="318"/>
      <c r="T168" s="335">
        <v>61.97</v>
      </c>
      <c r="U168" s="336">
        <v>14430.9539</v>
      </c>
      <c r="V168" s="325"/>
      <c r="W168" s="322">
        <f t="shared" si="62"/>
        <v>0</v>
      </c>
      <c r="X168" s="323"/>
      <c r="Y168" s="324" t="str">
        <f t="shared" si="63"/>
        <v/>
      </c>
      <c r="Z168" s="325"/>
      <c r="AA168" s="322" t="str">
        <f t="shared" si="64"/>
        <v/>
      </c>
      <c r="AB168" s="323"/>
      <c r="AC168" s="324" t="str">
        <f t="shared" si="65"/>
        <v/>
      </c>
      <c r="AD168" s="325"/>
      <c r="AE168" s="322" t="str">
        <f t="shared" si="66"/>
        <v/>
      </c>
      <c r="AF168" s="323"/>
      <c r="AG168" s="324" t="str">
        <f t="shared" si="67"/>
        <v/>
      </c>
      <c r="AH168" s="325"/>
      <c r="AI168" s="322" t="str">
        <f t="shared" si="68"/>
        <v/>
      </c>
      <c r="AJ168" s="323"/>
      <c r="AK168" s="324" t="str">
        <f t="shared" si="69"/>
        <v/>
      </c>
      <c r="AL168" s="325"/>
      <c r="AM168" s="324" t="str">
        <f t="shared" si="70"/>
        <v/>
      </c>
      <c r="AN168" s="335">
        <f t="shared" si="71"/>
        <v>61.97</v>
      </c>
      <c r="AO168" s="337">
        <f t="shared" si="72"/>
        <v>14430.851649500004</v>
      </c>
      <c r="AP168" s="338" t="str">
        <f t="shared" si="73"/>
        <v>CONSORCIO CHAQUICOCHA S.R.L.</v>
      </c>
      <c r="AQ168" s="339">
        <f t="shared" si="74"/>
        <v>61.97</v>
      </c>
      <c r="AR168" s="340">
        <f t="shared" si="75"/>
        <v>14430.851649500004</v>
      </c>
      <c r="AT168" s="341"/>
    </row>
    <row r="169" spans="1:46" s="305" customFormat="1" x14ac:dyDescent="0.3">
      <c r="A169" s="287"/>
      <c r="B169" s="331" t="s">
        <v>383</v>
      </c>
      <c r="C169" s="332" t="s">
        <v>176</v>
      </c>
      <c r="D169" s="333" t="s">
        <v>458</v>
      </c>
      <c r="E169" s="334">
        <v>8.5744000000000025</v>
      </c>
      <c r="F169" s="355"/>
      <c r="G169" s="356"/>
      <c r="H169" s="356"/>
      <c r="I169" s="315" t="str">
        <f t="shared" si="61"/>
        <v/>
      </c>
      <c r="J169" s="357"/>
      <c r="K169" s="316">
        <v>8.5744000000000025</v>
      </c>
      <c r="L169" s="317"/>
      <c r="M169" s="317"/>
      <c r="N169" s="317"/>
      <c r="O169" s="317"/>
      <c r="P169" s="317"/>
      <c r="Q169" s="317"/>
      <c r="R169" s="317"/>
      <c r="S169" s="318"/>
      <c r="T169" s="335">
        <v>455.18</v>
      </c>
      <c r="U169" s="336">
        <v>3900.8926000000001</v>
      </c>
      <c r="V169" s="325"/>
      <c r="W169" s="322">
        <f t="shared" si="62"/>
        <v>0</v>
      </c>
      <c r="X169" s="323"/>
      <c r="Y169" s="324" t="str">
        <f t="shared" si="63"/>
        <v/>
      </c>
      <c r="Z169" s="325"/>
      <c r="AA169" s="322" t="str">
        <f t="shared" si="64"/>
        <v/>
      </c>
      <c r="AB169" s="323"/>
      <c r="AC169" s="324" t="str">
        <f t="shared" si="65"/>
        <v/>
      </c>
      <c r="AD169" s="325"/>
      <c r="AE169" s="322" t="str">
        <f t="shared" si="66"/>
        <v/>
      </c>
      <c r="AF169" s="323"/>
      <c r="AG169" s="324" t="str">
        <f t="shared" si="67"/>
        <v/>
      </c>
      <c r="AH169" s="325"/>
      <c r="AI169" s="322" t="str">
        <f t="shared" si="68"/>
        <v/>
      </c>
      <c r="AJ169" s="323"/>
      <c r="AK169" s="324" t="str">
        <f t="shared" si="69"/>
        <v/>
      </c>
      <c r="AL169" s="325"/>
      <c r="AM169" s="324" t="str">
        <f t="shared" si="70"/>
        <v/>
      </c>
      <c r="AN169" s="335">
        <f t="shared" si="71"/>
        <v>455.18</v>
      </c>
      <c r="AO169" s="337">
        <f t="shared" si="72"/>
        <v>3902.8953920000013</v>
      </c>
      <c r="AP169" s="338" t="str">
        <f t="shared" si="73"/>
        <v>CONSORCIO CHAQUICOCHA S.R.L.</v>
      </c>
      <c r="AQ169" s="339">
        <f t="shared" si="74"/>
        <v>455.18</v>
      </c>
      <c r="AR169" s="340">
        <f t="shared" si="75"/>
        <v>3902.8953920000013</v>
      </c>
      <c r="AT169" s="341" t="s">
        <v>547</v>
      </c>
    </row>
    <row r="170" spans="1:46" s="305" customFormat="1" x14ac:dyDescent="0.3">
      <c r="A170" s="287"/>
      <c r="B170" s="331" t="s">
        <v>384</v>
      </c>
      <c r="C170" s="332" t="s">
        <v>177</v>
      </c>
      <c r="D170" s="333" t="s">
        <v>458</v>
      </c>
      <c r="E170" s="334">
        <v>43.4559</v>
      </c>
      <c r="F170" s="355"/>
      <c r="G170" s="356"/>
      <c r="H170" s="356"/>
      <c r="I170" s="315" t="str">
        <f t="shared" si="61"/>
        <v/>
      </c>
      <c r="J170" s="357"/>
      <c r="K170" s="316">
        <v>43.4559</v>
      </c>
      <c r="L170" s="317"/>
      <c r="M170" s="317"/>
      <c r="N170" s="317"/>
      <c r="O170" s="317"/>
      <c r="P170" s="317"/>
      <c r="Q170" s="317"/>
      <c r="R170" s="317"/>
      <c r="S170" s="318"/>
      <c r="T170" s="335">
        <v>771.41</v>
      </c>
      <c r="U170" s="336">
        <v>33525.478600000002</v>
      </c>
      <c r="V170" s="325"/>
      <c r="W170" s="322">
        <f t="shared" si="62"/>
        <v>0</v>
      </c>
      <c r="X170" s="323"/>
      <c r="Y170" s="324" t="str">
        <f t="shared" si="63"/>
        <v/>
      </c>
      <c r="Z170" s="325"/>
      <c r="AA170" s="322" t="str">
        <f t="shared" si="64"/>
        <v/>
      </c>
      <c r="AB170" s="323"/>
      <c r="AC170" s="324" t="str">
        <f t="shared" si="65"/>
        <v/>
      </c>
      <c r="AD170" s="325"/>
      <c r="AE170" s="322" t="str">
        <f t="shared" si="66"/>
        <v/>
      </c>
      <c r="AF170" s="323"/>
      <c r="AG170" s="324" t="str">
        <f t="shared" si="67"/>
        <v/>
      </c>
      <c r="AH170" s="325"/>
      <c r="AI170" s="322" t="str">
        <f t="shared" si="68"/>
        <v/>
      </c>
      <c r="AJ170" s="323"/>
      <c r="AK170" s="324" t="str">
        <f t="shared" si="69"/>
        <v/>
      </c>
      <c r="AL170" s="325"/>
      <c r="AM170" s="324" t="str">
        <f t="shared" si="70"/>
        <v/>
      </c>
      <c r="AN170" s="335">
        <f t="shared" si="71"/>
        <v>771.41</v>
      </c>
      <c r="AO170" s="337">
        <f t="shared" si="72"/>
        <v>33522.315818999996</v>
      </c>
      <c r="AP170" s="338" t="str">
        <f t="shared" si="73"/>
        <v>CONSORCIO CHAQUICOCHA S.R.L.</v>
      </c>
      <c r="AQ170" s="339">
        <f t="shared" si="74"/>
        <v>771.41</v>
      </c>
      <c r="AR170" s="340">
        <f t="shared" si="75"/>
        <v>33522.315818999996</v>
      </c>
      <c r="AT170" s="341" t="s">
        <v>547</v>
      </c>
    </row>
    <row r="171" spans="1:46" s="305" customFormat="1" x14ac:dyDescent="0.3">
      <c r="A171" s="287"/>
      <c r="B171" s="331" t="s">
        <v>385</v>
      </c>
      <c r="C171" s="332" t="s">
        <v>188</v>
      </c>
      <c r="D171" s="333" t="s">
        <v>456</v>
      </c>
      <c r="E171" s="334">
        <v>569.21799999999996</v>
      </c>
      <c r="F171" s="355"/>
      <c r="G171" s="356"/>
      <c r="H171" s="356"/>
      <c r="I171" s="315" t="str">
        <f t="shared" si="61"/>
        <v/>
      </c>
      <c r="J171" s="357"/>
      <c r="K171" s="316">
        <v>569.21799999999996</v>
      </c>
      <c r="L171" s="317"/>
      <c r="M171" s="317"/>
      <c r="N171" s="317"/>
      <c r="O171" s="317"/>
      <c r="P171" s="317"/>
      <c r="Q171" s="317"/>
      <c r="R171" s="317"/>
      <c r="S171" s="318"/>
      <c r="T171" s="335">
        <v>67.84</v>
      </c>
      <c r="U171" s="336">
        <v>38615.884800000007</v>
      </c>
      <c r="V171" s="325"/>
      <c r="W171" s="322">
        <f t="shared" si="62"/>
        <v>0</v>
      </c>
      <c r="X171" s="323"/>
      <c r="Y171" s="324" t="str">
        <f t="shared" si="63"/>
        <v/>
      </c>
      <c r="Z171" s="325"/>
      <c r="AA171" s="322" t="str">
        <f t="shared" si="64"/>
        <v/>
      </c>
      <c r="AB171" s="323"/>
      <c r="AC171" s="324" t="str">
        <f t="shared" si="65"/>
        <v/>
      </c>
      <c r="AD171" s="325"/>
      <c r="AE171" s="322" t="str">
        <f t="shared" si="66"/>
        <v/>
      </c>
      <c r="AF171" s="323"/>
      <c r="AG171" s="324" t="str">
        <f t="shared" si="67"/>
        <v/>
      </c>
      <c r="AH171" s="325"/>
      <c r="AI171" s="322" t="str">
        <f t="shared" si="68"/>
        <v/>
      </c>
      <c r="AJ171" s="323"/>
      <c r="AK171" s="324" t="str">
        <f t="shared" si="69"/>
        <v/>
      </c>
      <c r="AL171" s="325"/>
      <c r="AM171" s="324" t="str">
        <f t="shared" si="70"/>
        <v/>
      </c>
      <c r="AN171" s="335">
        <f t="shared" si="71"/>
        <v>67.84</v>
      </c>
      <c r="AO171" s="337">
        <f t="shared" si="72"/>
        <v>38615.74912</v>
      </c>
      <c r="AP171" s="338" t="str">
        <f t="shared" si="73"/>
        <v>CONSORCIO CHAQUICOCHA S.R.L.</v>
      </c>
      <c r="AQ171" s="339">
        <f t="shared" si="74"/>
        <v>67.84</v>
      </c>
      <c r="AR171" s="340">
        <f t="shared" si="75"/>
        <v>38615.74912</v>
      </c>
      <c r="AT171" s="341" t="s">
        <v>543</v>
      </c>
    </row>
    <row r="172" spans="1:46" s="305" customFormat="1" x14ac:dyDescent="0.3">
      <c r="A172" s="287"/>
      <c r="B172" s="331" t="s">
        <v>386</v>
      </c>
      <c r="C172" s="332" t="s">
        <v>156</v>
      </c>
      <c r="D172" s="333" t="s">
        <v>460</v>
      </c>
      <c r="E172" s="334">
        <v>4419.0257999999994</v>
      </c>
      <c r="F172" s="355"/>
      <c r="G172" s="356"/>
      <c r="H172" s="356"/>
      <c r="I172" s="315" t="str">
        <f t="shared" si="61"/>
        <v/>
      </c>
      <c r="J172" s="357"/>
      <c r="K172" s="316">
        <v>4419.0257999999994</v>
      </c>
      <c r="L172" s="317"/>
      <c r="M172" s="317"/>
      <c r="N172" s="317"/>
      <c r="O172" s="317"/>
      <c r="P172" s="317"/>
      <c r="Q172" s="317"/>
      <c r="R172" s="317"/>
      <c r="S172" s="318"/>
      <c r="T172" s="335">
        <v>7.19</v>
      </c>
      <c r="U172" s="336">
        <v>31772.825700000001</v>
      </c>
      <c r="V172" s="325"/>
      <c r="W172" s="322">
        <f t="shared" si="62"/>
        <v>0</v>
      </c>
      <c r="X172" s="323"/>
      <c r="Y172" s="324" t="str">
        <f t="shared" si="63"/>
        <v/>
      </c>
      <c r="Z172" s="325"/>
      <c r="AA172" s="322" t="str">
        <f t="shared" si="64"/>
        <v/>
      </c>
      <c r="AB172" s="323"/>
      <c r="AC172" s="324" t="str">
        <f t="shared" si="65"/>
        <v/>
      </c>
      <c r="AD172" s="325"/>
      <c r="AE172" s="322" t="str">
        <f t="shared" si="66"/>
        <v/>
      </c>
      <c r="AF172" s="323"/>
      <c r="AG172" s="324" t="str">
        <f t="shared" si="67"/>
        <v/>
      </c>
      <c r="AH172" s="325"/>
      <c r="AI172" s="322" t="str">
        <f t="shared" si="68"/>
        <v/>
      </c>
      <c r="AJ172" s="323"/>
      <c r="AK172" s="324" t="str">
        <f t="shared" si="69"/>
        <v/>
      </c>
      <c r="AL172" s="325"/>
      <c r="AM172" s="324" t="str">
        <f t="shared" si="70"/>
        <v/>
      </c>
      <c r="AN172" s="335">
        <f t="shared" si="71"/>
        <v>7.19</v>
      </c>
      <c r="AO172" s="337">
        <f t="shared" si="72"/>
        <v>31772.795501999997</v>
      </c>
      <c r="AP172" s="338" t="str">
        <f t="shared" si="73"/>
        <v>CONSORCIO CHAQUICOCHA S.R.L.</v>
      </c>
      <c r="AQ172" s="339">
        <f t="shared" si="74"/>
        <v>7.19</v>
      </c>
      <c r="AR172" s="340">
        <f t="shared" si="75"/>
        <v>31772.795501999997</v>
      </c>
      <c r="AT172" s="341" t="s">
        <v>548</v>
      </c>
    </row>
    <row r="173" spans="1:46" s="305" customFormat="1" x14ac:dyDescent="0.3">
      <c r="A173" s="287"/>
      <c r="B173" s="342" t="s">
        <v>387</v>
      </c>
      <c r="C173" s="343" t="s">
        <v>178</v>
      </c>
      <c r="D173" s="344" t="s">
        <v>459</v>
      </c>
      <c r="E173" s="345">
        <v>7.4812499999999993</v>
      </c>
      <c r="F173" s="355"/>
      <c r="G173" s="356"/>
      <c r="H173" s="356"/>
      <c r="I173" s="315" t="str">
        <f t="shared" si="61"/>
        <v/>
      </c>
      <c r="J173" s="357"/>
      <c r="K173" s="316">
        <v>7.4812499999999993</v>
      </c>
      <c r="L173" s="317"/>
      <c r="M173" s="317"/>
      <c r="N173" s="317"/>
      <c r="O173" s="317"/>
      <c r="P173" s="317"/>
      <c r="Q173" s="317"/>
      <c r="R173" s="317"/>
      <c r="S173" s="318"/>
      <c r="T173" s="346">
        <v>43.9</v>
      </c>
      <c r="U173" s="347">
        <v>328.37200000000001</v>
      </c>
      <c r="V173" s="325"/>
      <c r="W173" s="322">
        <f t="shared" si="62"/>
        <v>0</v>
      </c>
      <c r="X173" s="323"/>
      <c r="Y173" s="324" t="str">
        <f t="shared" si="63"/>
        <v/>
      </c>
      <c r="Z173" s="325"/>
      <c r="AA173" s="322" t="str">
        <f t="shared" si="64"/>
        <v/>
      </c>
      <c r="AB173" s="323"/>
      <c r="AC173" s="324" t="str">
        <f t="shared" si="65"/>
        <v/>
      </c>
      <c r="AD173" s="325"/>
      <c r="AE173" s="322" t="str">
        <f t="shared" si="66"/>
        <v/>
      </c>
      <c r="AF173" s="323"/>
      <c r="AG173" s="324" t="str">
        <f t="shared" si="67"/>
        <v/>
      </c>
      <c r="AH173" s="325"/>
      <c r="AI173" s="322" t="str">
        <f t="shared" si="68"/>
        <v/>
      </c>
      <c r="AJ173" s="323"/>
      <c r="AK173" s="324" t="str">
        <f t="shared" si="69"/>
        <v/>
      </c>
      <c r="AL173" s="325"/>
      <c r="AM173" s="324" t="str">
        <f t="shared" si="70"/>
        <v/>
      </c>
      <c r="AN173" s="346">
        <f t="shared" si="71"/>
        <v>43.9</v>
      </c>
      <c r="AO173" s="348">
        <f t="shared" si="72"/>
        <v>328.42687499999994</v>
      </c>
      <c r="AP173" s="349" t="str">
        <f t="shared" si="73"/>
        <v>CONSORCIO CHAQUICOCHA S.R.L.</v>
      </c>
      <c r="AQ173" s="350">
        <f t="shared" si="74"/>
        <v>43.9</v>
      </c>
      <c r="AR173" s="351">
        <f t="shared" si="75"/>
        <v>328.42687499999994</v>
      </c>
      <c r="AT173" s="352"/>
    </row>
    <row r="174" spans="1:46" s="305" customFormat="1" x14ac:dyDescent="0.3">
      <c r="A174" s="287"/>
      <c r="B174" s="288">
        <v>2.2999999999999998</v>
      </c>
      <c r="C174" s="289" t="s">
        <v>189</v>
      </c>
      <c r="D174" s="290"/>
      <c r="E174" s="353"/>
      <c r="F174" s="292"/>
      <c r="G174" s="293"/>
      <c r="H174" s="293"/>
      <c r="I174" s="294" t="str">
        <f t="shared" si="61"/>
        <v/>
      </c>
      <c r="J174" s="295"/>
      <c r="K174" s="296"/>
      <c r="L174" s="296"/>
      <c r="M174" s="296"/>
      <c r="N174" s="296"/>
      <c r="O174" s="296"/>
      <c r="P174" s="296"/>
      <c r="Q174" s="296"/>
      <c r="R174" s="296"/>
      <c r="S174" s="297"/>
      <c r="T174" s="298"/>
      <c r="U174" s="299"/>
      <c r="V174" s="300"/>
      <c r="W174" s="301" t="str">
        <f t="shared" si="62"/>
        <v/>
      </c>
      <c r="X174" s="298"/>
      <c r="Y174" s="299" t="str">
        <f t="shared" si="63"/>
        <v/>
      </c>
      <c r="Z174" s="300"/>
      <c r="AA174" s="301" t="str">
        <f t="shared" si="64"/>
        <v/>
      </c>
      <c r="AB174" s="298"/>
      <c r="AC174" s="299" t="str">
        <f t="shared" si="65"/>
        <v/>
      </c>
      <c r="AD174" s="300"/>
      <c r="AE174" s="301" t="str">
        <f t="shared" si="66"/>
        <v/>
      </c>
      <c r="AF174" s="298"/>
      <c r="AG174" s="299" t="str">
        <f t="shared" si="67"/>
        <v/>
      </c>
      <c r="AH174" s="300"/>
      <c r="AI174" s="301" t="str">
        <f t="shared" si="68"/>
        <v/>
      </c>
      <c r="AJ174" s="298"/>
      <c r="AK174" s="299" t="str">
        <f t="shared" si="69"/>
        <v/>
      </c>
      <c r="AL174" s="300"/>
      <c r="AM174" s="299" t="str">
        <f t="shared" si="70"/>
        <v/>
      </c>
      <c r="AN174" s="298" t="str">
        <f t="shared" si="71"/>
        <v/>
      </c>
      <c r="AO174" s="302" t="str">
        <f t="shared" si="72"/>
        <v/>
      </c>
      <c r="AP174" s="303" t="str">
        <f t="shared" si="73"/>
        <v/>
      </c>
      <c r="AQ174" s="304"/>
      <c r="AR174" s="303"/>
      <c r="AT174" s="354"/>
    </row>
    <row r="175" spans="1:46" s="305" customFormat="1" x14ac:dyDescent="0.3">
      <c r="A175" s="287"/>
      <c r="B175" s="288" t="s">
        <v>388</v>
      </c>
      <c r="C175" s="289" t="s">
        <v>113</v>
      </c>
      <c r="D175" s="290"/>
      <c r="E175" s="353"/>
      <c r="F175" s="292"/>
      <c r="G175" s="293"/>
      <c r="H175" s="293"/>
      <c r="I175" s="294" t="str">
        <f t="shared" si="61"/>
        <v/>
      </c>
      <c r="J175" s="295"/>
      <c r="K175" s="296"/>
      <c r="L175" s="296"/>
      <c r="M175" s="296"/>
      <c r="N175" s="296"/>
      <c r="O175" s="296"/>
      <c r="P175" s="296"/>
      <c r="Q175" s="296"/>
      <c r="R175" s="296"/>
      <c r="S175" s="297"/>
      <c r="T175" s="298"/>
      <c r="U175" s="299"/>
      <c r="V175" s="300"/>
      <c r="W175" s="301" t="str">
        <f t="shared" si="62"/>
        <v/>
      </c>
      <c r="X175" s="298"/>
      <c r="Y175" s="299" t="str">
        <f t="shared" si="63"/>
        <v/>
      </c>
      <c r="Z175" s="300"/>
      <c r="AA175" s="301" t="str">
        <f t="shared" si="64"/>
        <v/>
      </c>
      <c r="AB175" s="298"/>
      <c r="AC175" s="299" t="str">
        <f t="shared" si="65"/>
        <v/>
      </c>
      <c r="AD175" s="300"/>
      <c r="AE175" s="301" t="str">
        <f t="shared" si="66"/>
        <v/>
      </c>
      <c r="AF175" s="298"/>
      <c r="AG175" s="299" t="str">
        <f t="shared" si="67"/>
        <v/>
      </c>
      <c r="AH175" s="300"/>
      <c r="AI175" s="301" t="str">
        <f t="shared" si="68"/>
        <v/>
      </c>
      <c r="AJ175" s="298"/>
      <c r="AK175" s="299" t="str">
        <f t="shared" si="69"/>
        <v/>
      </c>
      <c r="AL175" s="300"/>
      <c r="AM175" s="299" t="str">
        <f t="shared" si="70"/>
        <v/>
      </c>
      <c r="AN175" s="298" t="str">
        <f t="shared" si="71"/>
        <v/>
      </c>
      <c r="AO175" s="302" t="str">
        <f t="shared" si="72"/>
        <v/>
      </c>
      <c r="AP175" s="303" t="str">
        <f t="shared" si="73"/>
        <v/>
      </c>
      <c r="AQ175" s="304"/>
      <c r="AR175" s="303"/>
      <c r="AT175" s="354"/>
    </row>
    <row r="176" spans="1:46" s="305" customFormat="1" x14ac:dyDescent="0.3">
      <c r="A176" s="287"/>
      <c r="B176" s="309" t="s">
        <v>389</v>
      </c>
      <c r="C176" s="310" t="s">
        <v>150</v>
      </c>
      <c r="D176" s="311" t="s">
        <v>458</v>
      </c>
      <c r="E176" s="312">
        <v>60.96</v>
      </c>
      <c r="F176" s="355"/>
      <c r="G176" s="356"/>
      <c r="H176" s="356"/>
      <c r="I176" s="315" t="str">
        <f t="shared" si="61"/>
        <v/>
      </c>
      <c r="J176" s="357"/>
      <c r="K176" s="316">
        <v>60.96</v>
      </c>
      <c r="L176" s="317"/>
      <c r="M176" s="317"/>
      <c r="N176" s="317"/>
      <c r="O176" s="317"/>
      <c r="P176" s="317"/>
      <c r="Q176" s="317"/>
      <c r="R176" s="317"/>
      <c r="S176" s="318"/>
      <c r="T176" s="319">
        <v>28.58</v>
      </c>
      <c r="U176" s="320">
        <v>1742.2367999999999</v>
      </c>
      <c r="V176" s="325"/>
      <c r="W176" s="322">
        <f t="shared" si="62"/>
        <v>0</v>
      </c>
      <c r="X176" s="323"/>
      <c r="Y176" s="324" t="str">
        <f t="shared" si="63"/>
        <v/>
      </c>
      <c r="Z176" s="325"/>
      <c r="AA176" s="322" t="str">
        <f t="shared" si="64"/>
        <v/>
      </c>
      <c r="AB176" s="323"/>
      <c r="AC176" s="324" t="str">
        <f t="shared" si="65"/>
        <v/>
      </c>
      <c r="AD176" s="325"/>
      <c r="AE176" s="322" t="str">
        <f t="shared" si="66"/>
        <v/>
      </c>
      <c r="AF176" s="323"/>
      <c r="AG176" s="324" t="str">
        <f t="shared" si="67"/>
        <v/>
      </c>
      <c r="AH176" s="325"/>
      <c r="AI176" s="322" t="str">
        <f t="shared" si="68"/>
        <v/>
      </c>
      <c r="AJ176" s="323"/>
      <c r="AK176" s="324" t="str">
        <f t="shared" si="69"/>
        <v/>
      </c>
      <c r="AL176" s="325"/>
      <c r="AM176" s="324" t="str">
        <f t="shared" si="70"/>
        <v/>
      </c>
      <c r="AN176" s="319">
        <f t="shared" si="71"/>
        <v>28.58</v>
      </c>
      <c r="AO176" s="326">
        <f t="shared" si="72"/>
        <v>1742.2367999999999</v>
      </c>
      <c r="AP176" s="327" t="str">
        <f t="shared" si="73"/>
        <v>CONSORCIO CHAQUICOCHA S.R.L.</v>
      </c>
      <c r="AQ176" s="328">
        <f t="shared" si="74"/>
        <v>28.58</v>
      </c>
      <c r="AR176" s="329">
        <f t="shared" si="75"/>
        <v>1742.2367999999999</v>
      </c>
      <c r="AT176" s="330"/>
    </row>
    <row r="177" spans="1:46" s="305" customFormat="1" x14ac:dyDescent="0.3">
      <c r="A177" s="287"/>
      <c r="B177" s="342" t="s">
        <v>390</v>
      </c>
      <c r="C177" s="343" t="s">
        <v>151</v>
      </c>
      <c r="D177" s="344" t="s">
        <v>458</v>
      </c>
      <c r="E177" s="345">
        <v>12.49</v>
      </c>
      <c r="F177" s="355"/>
      <c r="G177" s="356"/>
      <c r="H177" s="356"/>
      <c r="I177" s="315" t="str">
        <f t="shared" si="61"/>
        <v/>
      </c>
      <c r="J177" s="357"/>
      <c r="K177" s="316">
        <v>12.49</v>
      </c>
      <c r="L177" s="317"/>
      <c r="M177" s="317"/>
      <c r="N177" s="317"/>
      <c r="O177" s="317"/>
      <c r="P177" s="317"/>
      <c r="Q177" s="317"/>
      <c r="R177" s="317"/>
      <c r="S177" s="318"/>
      <c r="T177" s="346">
        <v>61.97</v>
      </c>
      <c r="U177" s="347">
        <v>774.00530000000003</v>
      </c>
      <c r="V177" s="325"/>
      <c r="W177" s="322">
        <f t="shared" si="62"/>
        <v>0</v>
      </c>
      <c r="X177" s="323"/>
      <c r="Y177" s="324" t="str">
        <f t="shared" si="63"/>
        <v/>
      </c>
      <c r="Z177" s="325"/>
      <c r="AA177" s="322" t="str">
        <f t="shared" si="64"/>
        <v/>
      </c>
      <c r="AB177" s="323"/>
      <c r="AC177" s="324" t="str">
        <f t="shared" si="65"/>
        <v/>
      </c>
      <c r="AD177" s="325"/>
      <c r="AE177" s="322" t="str">
        <f t="shared" si="66"/>
        <v/>
      </c>
      <c r="AF177" s="323"/>
      <c r="AG177" s="324" t="str">
        <f t="shared" si="67"/>
        <v/>
      </c>
      <c r="AH177" s="325"/>
      <c r="AI177" s="322" t="str">
        <f t="shared" si="68"/>
        <v/>
      </c>
      <c r="AJ177" s="323"/>
      <c r="AK177" s="324" t="str">
        <f t="shared" si="69"/>
        <v/>
      </c>
      <c r="AL177" s="325"/>
      <c r="AM177" s="324" t="str">
        <f t="shared" si="70"/>
        <v/>
      </c>
      <c r="AN177" s="346">
        <f t="shared" si="71"/>
        <v>61.97</v>
      </c>
      <c r="AO177" s="348">
        <f t="shared" si="72"/>
        <v>774.00530000000003</v>
      </c>
      <c r="AP177" s="349" t="str">
        <f t="shared" si="73"/>
        <v>CONSORCIO CHAQUICOCHA S.R.L.</v>
      </c>
      <c r="AQ177" s="350">
        <f t="shared" si="74"/>
        <v>61.97</v>
      </c>
      <c r="AR177" s="351">
        <f t="shared" si="75"/>
        <v>774.00530000000003</v>
      </c>
      <c r="AT177" s="352"/>
    </row>
    <row r="178" spans="1:46" s="305" customFormat="1" x14ac:dyDescent="0.3">
      <c r="A178" s="287"/>
      <c r="B178" s="288" t="s">
        <v>391</v>
      </c>
      <c r="C178" s="289" t="s">
        <v>152</v>
      </c>
      <c r="D178" s="290"/>
      <c r="E178" s="353"/>
      <c r="F178" s="292"/>
      <c r="G178" s="293"/>
      <c r="H178" s="293"/>
      <c r="I178" s="294" t="str">
        <f t="shared" si="61"/>
        <v/>
      </c>
      <c r="J178" s="295"/>
      <c r="K178" s="296"/>
      <c r="L178" s="296"/>
      <c r="M178" s="296"/>
      <c r="N178" s="296"/>
      <c r="O178" s="296"/>
      <c r="P178" s="296"/>
      <c r="Q178" s="296"/>
      <c r="R178" s="296"/>
      <c r="S178" s="297"/>
      <c r="T178" s="298"/>
      <c r="U178" s="299"/>
      <c r="V178" s="300"/>
      <c r="W178" s="301" t="str">
        <f t="shared" si="62"/>
        <v/>
      </c>
      <c r="X178" s="298"/>
      <c r="Y178" s="299" t="str">
        <f t="shared" si="63"/>
        <v/>
      </c>
      <c r="Z178" s="300"/>
      <c r="AA178" s="301" t="str">
        <f t="shared" si="64"/>
        <v/>
      </c>
      <c r="AB178" s="298"/>
      <c r="AC178" s="299" t="str">
        <f t="shared" si="65"/>
        <v/>
      </c>
      <c r="AD178" s="300"/>
      <c r="AE178" s="301" t="str">
        <f t="shared" si="66"/>
        <v/>
      </c>
      <c r="AF178" s="298"/>
      <c r="AG178" s="299" t="str">
        <f t="shared" si="67"/>
        <v/>
      </c>
      <c r="AH178" s="300"/>
      <c r="AI178" s="301" t="str">
        <f t="shared" si="68"/>
        <v/>
      </c>
      <c r="AJ178" s="298"/>
      <c r="AK178" s="299" t="str">
        <f t="shared" si="69"/>
        <v/>
      </c>
      <c r="AL178" s="300"/>
      <c r="AM178" s="299" t="str">
        <f t="shared" si="70"/>
        <v/>
      </c>
      <c r="AN178" s="298" t="str">
        <f t="shared" si="71"/>
        <v/>
      </c>
      <c r="AO178" s="302" t="str">
        <f t="shared" si="72"/>
        <v/>
      </c>
      <c r="AP178" s="303" t="str">
        <f t="shared" si="73"/>
        <v/>
      </c>
      <c r="AQ178" s="304"/>
      <c r="AR178" s="303"/>
      <c r="AT178" s="354"/>
    </row>
    <row r="179" spans="1:46" s="305" customFormat="1" x14ac:dyDescent="0.3">
      <c r="A179" s="287"/>
      <c r="B179" s="309" t="s">
        <v>392</v>
      </c>
      <c r="C179" s="310" t="s">
        <v>153</v>
      </c>
      <c r="D179" s="311" t="s">
        <v>458</v>
      </c>
      <c r="E179" s="312">
        <v>5.58</v>
      </c>
      <c r="F179" s="355"/>
      <c r="G179" s="356"/>
      <c r="H179" s="356"/>
      <c r="I179" s="315" t="str">
        <f t="shared" si="61"/>
        <v/>
      </c>
      <c r="J179" s="357"/>
      <c r="K179" s="316">
        <v>5.58</v>
      </c>
      <c r="L179" s="317"/>
      <c r="M179" s="317"/>
      <c r="N179" s="317"/>
      <c r="O179" s="317"/>
      <c r="P179" s="317"/>
      <c r="Q179" s="317"/>
      <c r="R179" s="317"/>
      <c r="S179" s="318"/>
      <c r="T179" s="319">
        <v>455.18</v>
      </c>
      <c r="U179" s="320">
        <v>2539.9043999999999</v>
      </c>
      <c r="V179" s="325"/>
      <c r="W179" s="322">
        <f t="shared" si="62"/>
        <v>0</v>
      </c>
      <c r="X179" s="323"/>
      <c r="Y179" s="324" t="str">
        <f t="shared" si="63"/>
        <v/>
      </c>
      <c r="Z179" s="325"/>
      <c r="AA179" s="322" t="str">
        <f t="shared" si="64"/>
        <v/>
      </c>
      <c r="AB179" s="323"/>
      <c r="AC179" s="324" t="str">
        <f t="shared" si="65"/>
        <v/>
      </c>
      <c r="AD179" s="325"/>
      <c r="AE179" s="322" t="str">
        <f t="shared" si="66"/>
        <v/>
      </c>
      <c r="AF179" s="323"/>
      <c r="AG179" s="324" t="str">
        <f t="shared" si="67"/>
        <v/>
      </c>
      <c r="AH179" s="325"/>
      <c r="AI179" s="322" t="str">
        <f t="shared" si="68"/>
        <v/>
      </c>
      <c r="AJ179" s="323"/>
      <c r="AK179" s="324" t="str">
        <f t="shared" si="69"/>
        <v/>
      </c>
      <c r="AL179" s="325"/>
      <c r="AM179" s="324" t="str">
        <f t="shared" si="70"/>
        <v/>
      </c>
      <c r="AN179" s="319">
        <f t="shared" si="71"/>
        <v>455.18</v>
      </c>
      <c r="AO179" s="326">
        <f t="shared" si="72"/>
        <v>2539.9043999999999</v>
      </c>
      <c r="AP179" s="327" t="str">
        <f t="shared" si="73"/>
        <v>CONSORCIO CHAQUICOCHA S.R.L.</v>
      </c>
      <c r="AQ179" s="328">
        <f t="shared" si="74"/>
        <v>455.18</v>
      </c>
      <c r="AR179" s="329">
        <f t="shared" si="75"/>
        <v>2539.9043999999999</v>
      </c>
      <c r="AT179" s="330" t="s">
        <v>547</v>
      </c>
    </row>
    <row r="180" spans="1:46" s="305" customFormat="1" x14ac:dyDescent="0.3">
      <c r="A180" s="287"/>
      <c r="B180" s="331" t="s">
        <v>393</v>
      </c>
      <c r="C180" s="332" t="s">
        <v>154</v>
      </c>
      <c r="D180" s="333" t="s">
        <v>458</v>
      </c>
      <c r="E180" s="334">
        <v>42.89</v>
      </c>
      <c r="F180" s="355"/>
      <c r="G180" s="356"/>
      <c r="H180" s="356"/>
      <c r="I180" s="315" t="str">
        <f t="shared" si="61"/>
        <v/>
      </c>
      <c r="J180" s="357"/>
      <c r="K180" s="316">
        <v>42.89</v>
      </c>
      <c r="L180" s="317"/>
      <c r="M180" s="317"/>
      <c r="N180" s="317"/>
      <c r="O180" s="317"/>
      <c r="P180" s="317"/>
      <c r="Q180" s="317"/>
      <c r="R180" s="317"/>
      <c r="S180" s="318"/>
      <c r="T180" s="335">
        <v>771.41</v>
      </c>
      <c r="U180" s="336">
        <v>33085.774899999997</v>
      </c>
      <c r="V180" s="325"/>
      <c r="W180" s="322">
        <f t="shared" si="62"/>
        <v>0</v>
      </c>
      <c r="X180" s="323"/>
      <c r="Y180" s="324" t="str">
        <f t="shared" si="63"/>
        <v/>
      </c>
      <c r="Z180" s="325"/>
      <c r="AA180" s="322" t="str">
        <f t="shared" si="64"/>
        <v/>
      </c>
      <c r="AB180" s="323"/>
      <c r="AC180" s="324" t="str">
        <f t="shared" si="65"/>
        <v/>
      </c>
      <c r="AD180" s="325"/>
      <c r="AE180" s="322" t="str">
        <f t="shared" si="66"/>
        <v/>
      </c>
      <c r="AF180" s="323"/>
      <c r="AG180" s="324" t="str">
        <f t="shared" si="67"/>
        <v/>
      </c>
      <c r="AH180" s="325"/>
      <c r="AI180" s="322" t="str">
        <f t="shared" si="68"/>
        <v/>
      </c>
      <c r="AJ180" s="323"/>
      <c r="AK180" s="324" t="str">
        <f t="shared" si="69"/>
        <v/>
      </c>
      <c r="AL180" s="325"/>
      <c r="AM180" s="324" t="str">
        <f t="shared" si="70"/>
        <v/>
      </c>
      <c r="AN180" s="335">
        <f t="shared" si="71"/>
        <v>771.41</v>
      </c>
      <c r="AO180" s="337">
        <f t="shared" si="72"/>
        <v>33085.774899999997</v>
      </c>
      <c r="AP180" s="338" t="str">
        <f t="shared" si="73"/>
        <v>CONSORCIO CHAQUICOCHA S.R.L.</v>
      </c>
      <c r="AQ180" s="339">
        <f t="shared" si="74"/>
        <v>771.41</v>
      </c>
      <c r="AR180" s="340">
        <f t="shared" si="75"/>
        <v>33085.774899999997</v>
      </c>
      <c r="AT180" s="341" t="s">
        <v>547</v>
      </c>
    </row>
    <row r="181" spans="1:46" s="305" customFormat="1" x14ac:dyDescent="0.3">
      <c r="A181" s="287"/>
      <c r="B181" s="331" t="s">
        <v>394</v>
      </c>
      <c r="C181" s="332" t="s">
        <v>155</v>
      </c>
      <c r="D181" s="333" t="s">
        <v>458</v>
      </c>
      <c r="E181" s="334">
        <v>27.97</v>
      </c>
      <c r="F181" s="355"/>
      <c r="G181" s="356"/>
      <c r="H181" s="356"/>
      <c r="I181" s="315" t="str">
        <f t="shared" si="61"/>
        <v/>
      </c>
      <c r="J181" s="357"/>
      <c r="K181" s="316">
        <v>27.97</v>
      </c>
      <c r="L181" s="317"/>
      <c r="M181" s="317"/>
      <c r="N181" s="317"/>
      <c r="O181" s="317"/>
      <c r="P181" s="317"/>
      <c r="Q181" s="317"/>
      <c r="R181" s="317"/>
      <c r="S181" s="318"/>
      <c r="T181" s="335">
        <v>576.88</v>
      </c>
      <c r="U181" s="336">
        <v>16135.3336</v>
      </c>
      <c r="V181" s="325"/>
      <c r="W181" s="322">
        <f t="shared" si="62"/>
        <v>0</v>
      </c>
      <c r="X181" s="323"/>
      <c r="Y181" s="324" t="str">
        <f t="shared" si="63"/>
        <v/>
      </c>
      <c r="Z181" s="325"/>
      <c r="AA181" s="322" t="str">
        <f t="shared" si="64"/>
        <v/>
      </c>
      <c r="AB181" s="323"/>
      <c r="AC181" s="324" t="str">
        <f t="shared" si="65"/>
        <v/>
      </c>
      <c r="AD181" s="325"/>
      <c r="AE181" s="322" t="str">
        <f t="shared" si="66"/>
        <v/>
      </c>
      <c r="AF181" s="323"/>
      <c r="AG181" s="324" t="str">
        <f t="shared" si="67"/>
        <v/>
      </c>
      <c r="AH181" s="325"/>
      <c r="AI181" s="322" t="str">
        <f t="shared" si="68"/>
        <v/>
      </c>
      <c r="AJ181" s="323"/>
      <c r="AK181" s="324" t="str">
        <f t="shared" si="69"/>
        <v/>
      </c>
      <c r="AL181" s="325"/>
      <c r="AM181" s="324" t="str">
        <f t="shared" si="70"/>
        <v/>
      </c>
      <c r="AN181" s="335">
        <f t="shared" si="71"/>
        <v>576.88</v>
      </c>
      <c r="AO181" s="337">
        <f t="shared" si="72"/>
        <v>16135.3336</v>
      </c>
      <c r="AP181" s="338" t="str">
        <f t="shared" si="73"/>
        <v>CONSORCIO CHAQUICOCHA S.R.L.</v>
      </c>
      <c r="AQ181" s="339">
        <f t="shared" si="74"/>
        <v>576.88</v>
      </c>
      <c r="AR181" s="340">
        <f t="shared" si="75"/>
        <v>16135.3336</v>
      </c>
      <c r="AT181" s="341" t="s">
        <v>547</v>
      </c>
    </row>
    <row r="182" spans="1:46" s="305" customFormat="1" x14ac:dyDescent="0.3">
      <c r="A182" s="287"/>
      <c r="B182" s="331" t="s">
        <v>395</v>
      </c>
      <c r="C182" s="332" t="s">
        <v>188</v>
      </c>
      <c r="D182" s="333" t="s">
        <v>456</v>
      </c>
      <c r="E182" s="334">
        <v>115.1442</v>
      </c>
      <c r="F182" s="355"/>
      <c r="G182" s="356"/>
      <c r="H182" s="356"/>
      <c r="I182" s="315" t="str">
        <f t="shared" si="61"/>
        <v/>
      </c>
      <c r="J182" s="357"/>
      <c r="K182" s="316">
        <v>115.1442</v>
      </c>
      <c r="L182" s="317"/>
      <c r="M182" s="317"/>
      <c r="N182" s="317"/>
      <c r="O182" s="317"/>
      <c r="P182" s="317"/>
      <c r="Q182" s="317"/>
      <c r="R182" s="317"/>
      <c r="S182" s="318"/>
      <c r="T182" s="335">
        <v>67.84</v>
      </c>
      <c r="U182" s="336">
        <v>7811.0976000000001</v>
      </c>
      <c r="V182" s="325"/>
      <c r="W182" s="322">
        <f t="shared" si="62"/>
        <v>0</v>
      </c>
      <c r="X182" s="323"/>
      <c r="Y182" s="324" t="str">
        <f t="shared" si="63"/>
        <v/>
      </c>
      <c r="Z182" s="325"/>
      <c r="AA182" s="322" t="str">
        <f t="shared" si="64"/>
        <v/>
      </c>
      <c r="AB182" s="323"/>
      <c r="AC182" s="324" t="str">
        <f t="shared" si="65"/>
        <v/>
      </c>
      <c r="AD182" s="325"/>
      <c r="AE182" s="322" t="str">
        <f t="shared" si="66"/>
        <v/>
      </c>
      <c r="AF182" s="323"/>
      <c r="AG182" s="324" t="str">
        <f t="shared" si="67"/>
        <v/>
      </c>
      <c r="AH182" s="325"/>
      <c r="AI182" s="322" t="str">
        <f t="shared" si="68"/>
        <v/>
      </c>
      <c r="AJ182" s="323"/>
      <c r="AK182" s="324" t="str">
        <f t="shared" si="69"/>
        <v/>
      </c>
      <c r="AL182" s="325"/>
      <c r="AM182" s="324" t="str">
        <f t="shared" si="70"/>
        <v/>
      </c>
      <c r="AN182" s="335">
        <f t="shared" si="71"/>
        <v>67.84</v>
      </c>
      <c r="AO182" s="337">
        <f t="shared" si="72"/>
        <v>7811.3825280000001</v>
      </c>
      <c r="AP182" s="338" t="str">
        <f t="shared" si="73"/>
        <v>CONSORCIO CHAQUICOCHA S.R.L.</v>
      </c>
      <c r="AQ182" s="339">
        <f t="shared" si="74"/>
        <v>67.84</v>
      </c>
      <c r="AR182" s="340">
        <f t="shared" si="75"/>
        <v>7811.3825280000001</v>
      </c>
      <c r="AT182" s="341" t="s">
        <v>543</v>
      </c>
    </row>
    <row r="183" spans="1:46" s="305" customFormat="1" x14ac:dyDescent="0.3">
      <c r="A183" s="287"/>
      <c r="B183" s="331" t="s">
        <v>396</v>
      </c>
      <c r="C183" s="332" t="s">
        <v>156</v>
      </c>
      <c r="D183" s="333" t="s">
        <v>460</v>
      </c>
      <c r="E183" s="334">
        <v>8655.4639999999999</v>
      </c>
      <c r="F183" s="355"/>
      <c r="G183" s="356"/>
      <c r="H183" s="356"/>
      <c r="I183" s="315" t="str">
        <f t="shared" si="61"/>
        <v/>
      </c>
      <c r="J183" s="357"/>
      <c r="K183" s="316">
        <v>8655.4639999999999</v>
      </c>
      <c r="L183" s="317"/>
      <c r="M183" s="317"/>
      <c r="N183" s="317"/>
      <c r="O183" s="317"/>
      <c r="P183" s="317"/>
      <c r="Q183" s="317"/>
      <c r="R183" s="317"/>
      <c r="S183" s="318"/>
      <c r="T183" s="335">
        <v>7.19</v>
      </c>
      <c r="U183" s="336">
        <v>62232.757399999995</v>
      </c>
      <c r="V183" s="325"/>
      <c r="W183" s="322">
        <f t="shared" si="62"/>
        <v>0</v>
      </c>
      <c r="X183" s="323"/>
      <c r="Y183" s="324" t="str">
        <f t="shared" si="63"/>
        <v/>
      </c>
      <c r="Z183" s="325"/>
      <c r="AA183" s="322" t="str">
        <f t="shared" si="64"/>
        <v/>
      </c>
      <c r="AB183" s="323"/>
      <c r="AC183" s="324" t="str">
        <f t="shared" si="65"/>
        <v/>
      </c>
      <c r="AD183" s="325"/>
      <c r="AE183" s="322" t="str">
        <f t="shared" si="66"/>
        <v/>
      </c>
      <c r="AF183" s="323"/>
      <c r="AG183" s="324" t="str">
        <f t="shared" si="67"/>
        <v/>
      </c>
      <c r="AH183" s="325"/>
      <c r="AI183" s="322" t="str">
        <f t="shared" si="68"/>
        <v/>
      </c>
      <c r="AJ183" s="323"/>
      <c r="AK183" s="324" t="str">
        <f t="shared" si="69"/>
        <v/>
      </c>
      <c r="AL183" s="325"/>
      <c r="AM183" s="324" t="str">
        <f t="shared" si="70"/>
        <v/>
      </c>
      <c r="AN183" s="335">
        <f t="shared" si="71"/>
        <v>7.19</v>
      </c>
      <c r="AO183" s="337">
        <f t="shared" si="72"/>
        <v>62232.786160000003</v>
      </c>
      <c r="AP183" s="338" t="str">
        <f t="shared" si="73"/>
        <v>CONSORCIO CHAQUICOCHA S.R.L.</v>
      </c>
      <c r="AQ183" s="339">
        <f t="shared" si="74"/>
        <v>7.19</v>
      </c>
      <c r="AR183" s="340">
        <f t="shared" si="75"/>
        <v>62232.786160000003</v>
      </c>
      <c r="AT183" s="341" t="s">
        <v>548</v>
      </c>
    </row>
    <row r="184" spans="1:46" s="305" customFormat="1" x14ac:dyDescent="0.3">
      <c r="A184" s="287"/>
      <c r="B184" s="342" t="s">
        <v>397</v>
      </c>
      <c r="C184" s="343" t="s">
        <v>178</v>
      </c>
      <c r="D184" s="344" t="s">
        <v>459</v>
      </c>
      <c r="E184" s="345">
        <v>30.06</v>
      </c>
      <c r="F184" s="355"/>
      <c r="G184" s="356"/>
      <c r="H184" s="356"/>
      <c r="I184" s="315" t="str">
        <f t="shared" si="61"/>
        <v/>
      </c>
      <c r="J184" s="357"/>
      <c r="K184" s="316">
        <v>30.06</v>
      </c>
      <c r="L184" s="317"/>
      <c r="M184" s="317"/>
      <c r="N184" s="317"/>
      <c r="O184" s="317"/>
      <c r="P184" s="317"/>
      <c r="Q184" s="317"/>
      <c r="R184" s="317"/>
      <c r="S184" s="318"/>
      <c r="T184" s="346">
        <v>43.9</v>
      </c>
      <c r="U184" s="347">
        <v>1319.634</v>
      </c>
      <c r="V184" s="325"/>
      <c r="W184" s="322">
        <f t="shared" si="62"/>
        <v>0</v>
      </c>
      <c r="X184" s="323"/>
      <c r="Y184" s="324" t="str">
        <f t="shared" si="63"/>
        <v/>
      </c>
      <c r="Z184" s="325"/>
      <c r="AA184" s="322" t="str">
        <f t="shared" si="64"/>
        <v/>
      </c>
      <c r="AB184" s="323"/>
      <c r="AC184" s="324" t="str">
        <f t="shared" si="65"/>
        <v/>
      </c>
      <c r="AD184" s="325"/>
      <c r="AE184" s="322" t="str">
        <f t="shared" si="66"/>
        <v/>
      </c>
      <c r="AF184" s="323"/>
      <c r="AG184" s="324" t="str">
        <f t="shared" si="67"/>
        <v/>
      </c>
      <c r="AH184" s="325"/>
      <c r="AI184" s="322" t="str">
        <f t="shared" si="68"/>
        <v/>
      </c>
      <c r="AJ184" s="323"/>
      <c r="AK184" s="324" t="str">
        <f t="shared" si="69"/>
        <v/>
      </c>
      <c r="AL184" s="325"/>
      <c r="AM184" s="324" t="str">
        <f t="shared" si="70"/>
        <v/>
      </c>
      <c r="AN184" s="346">
        <f t="shared" si="71"/>
        <v>43.9</v>
      </c>
      <c r="AO184" s="348">
        <f t="shared" si="72"/>
        <v>1319.634</v>
      </c>
      <c r="AP184" s="349" t="str">
        <f t="shared" si="73"/>
        <v>CONSORCIO CHAQUICOCHA S.R.L.</v>
      </c>
      <c r="AQ184" s="350">
        <f t="shared" si="74"/>
        <v>43.9</v>
      </c>
      <c r="AR184" s="351">
        <f t="shared" si="75"/>
        <v>1319.634</v>
      </c>
      <c r="AT184" s="352"/>
    </row>
    <row r="185" spans="1:46" s="305" customFormat="1" x14ac:dyDescent="0.3">
      <c r="A185" s="287"/>
      <c r="B185" s="288" t="s">
        <v>398</v>
      </c>
      <c r="C185" s="289" t="s">
        <v>157</v>
      </c>
      <c r="D185" s="290"/>
      <c r="E185" s="353"/>
      <c r="F185" s="292"/>
      <c r="G185" s="293"/>
      <c r="H185" s="293"/>
      <c r="I185" s="294" t="str">
        <f t="shared" si="61"/>
        <v/>
      </c>
      <c r="J185" s="295"/>
      <c r="K185" s="296"/>
      <c r="L185" s="296"/>
      <c r="M185" s="296"/>
      <c r="N185" s="296"/>
      <c r="O185" s="296"/>
      <c r="P185" s="296"/>
      <c r="Q185" s="296"/>
      <c r="R185" s="296"/>
      <c r="S185" s="297"/>
      <c r="T185" s="298"/>
      <c r="U185" s="299"/>
      <c r="V185" s="300"/>
      <c r="W185" s="301" t="str">
        <f t="shared" si="62"/>
        <v/>
      </c>
      <c r="X185" s="298"/>
      <c r="Y185" s="299" t="str">
        <f t="shared" si="63"/>
        <v/>
      </c>
      <c r="Z185" s="300"/>
      <c r="AA185" s="301" t="str">
        <f t="shared" si="64"/>
        <v/>
      </c>
      <c r="AB185" s="298"/>
      <c r="AC185" s="299" t="str">
        <f t="shared" si="65"/>
        <v/>
      </c>
      <c r="AD185" s="300"/>
      <c r="AE185" s="301" t="str">
        <f t="shared" si="66"/>
        <v/>
      </c>
      <c r="AF185" s="298"/>
      <c r="AG185" s="299" t="str">
        <f t="shared" si="67"/>
        <v/>
      </c>
      <c r="AH185" s="300"/>
      <c r="AI185" s="301" t="str">
        <f t="shared" si="68"/>
        <v/>
      </c>
      <c r="AJ185" s="298"/>
      <c r="AK185" s="299" t="str">
        <f t="shared" si="69"/>
        <v/>
      </c>
      <c r="AL185" s="300"/>
      <c r="AM185" s="299" t="str">
        <f t="shared" si="70"/>
        <v/>
      </c>
      <c r="AN185" s="298" t="str">
        <f t="shared" si="71"/>
        <v/>
      </c>
      <c r="AO185" s="302" t="str">
        <f t="shared" si="72"/>
        <v/>
      </c>
      <c r="AP185" s="303" t="str">
        <f t="shared" si="73"/>
        <v/>
      </c>
      <c r="AQ185" s="304"/>
      <c r="AR185" s="303"/>
      <c r="AT185" s="354"/>
    </row>
    <row r="186" spans="1:46" s="305" customFormat="1" x14ac:dyDescent="0.3">
      <c r="A186" s="287"/>
      <c r="B186" s="309" t="s">
        <v>399</v>
      </c>
      <c r="C186" s="310" t="s">
        <v>190</v>
      </c>
      <c r="D186" s="311" t="s">
        <v>453</v>
      </c>
      <c r="E186" s="312">
        <v>3</v>
      </c>
      <c r="F186" s="355"/>
      <c r="G186" s="356"/>
      <c r="H186" s="356"/>
      <c r="I186" s="315" t="str">
        <f t="shared" si="61"/>
        <v/>
      </c>
      <c r="J186" s="357"/>
      <c r="K186" s="316">
        <v>3</v>
      </c>
      <c r="L186" s="317"/>
      <c r="M186" s="317"/>
      <c r="N186" s="317"/>
      <c r="O186" s="317"/>
      <c r="P186" s="317"/>
      <c r="Q186" s="317"/>
      <c r="R186" s="317"/>
      <c r="S186" s="318"/>
      <c r="T186" s="319">
        <v>5032.8</v>
      </c>
      <c r="U186" s="320">
        <v>15098.400000000001</v>
      </c>
      <c r="V186" s="325"/>
      <c r="W186" s="322">
        <f t="shared" si="62"/>
        <v>0</v>
      </c>
      <c r="X186" s="323"/>
      <c r="Y186" s="324" t="str">
        <f t="shared" si="63"/>
        <v/>
      </c>
      <c r="Z186" s="325"/>
      <c r="AA186" s="322" t="str">
        <f t="shared" si="64"/>
        <v/>
      </c>
      <c r="AB186" s="323"/>
      <c r="AC186" s="324" t="str">
        <f t="shared" si="65"/>
        <v/>
      </c>
      <c r="AD186" s="325"/>
      <c r="AE186" s="322" t="str">
        <f t="shared" si="66"/>
        <v/>
      </c>
      <c r="AF186" s="323"/>
      <c r="AG186" s="324" t="str">
        <f t="shared" si="67"/>
        <v/>
      </c>
      <c r="AH186" s="325"/>
      <c r="AI186" s="322" t="str">
        <f t="shared" si="68"/>
        <v/>
      </c>
      <c r="AJ186" s="323"/>
      <c r="AK186" s="324" t="str">
        <f t="shared" si="69"/>
        <v/>
      </c>
      <c r="AL186" s="325"/>
      <c r="AM186" s="324" t="str">
        <f t="shared" si="70"/>
        <v/>
      </c>
      <c r="AN186" s="319">
        <f t="shared" si="71"/>
        <v>5032.8</v>
      </c>
      <c r="AO186" s="326">
        <f t="shared" si="72"/>
        <v>15098.400000000001</v>
      </c>
      <c r="AP186" s="327" t="str">
        <f t="shared" si="73"/>
        <v>CONSORCIO CHAQUICOCHA S.R.L.</v>
      </c>
      <c r="AQ186" s="328">
        <f t="shared" si="74"/>
        <v>5032.8</v>
      </c>
      <c r="AR186" s="329">
        <f t="shared" si="75"/>
        <v>15098.400000000001</v>
      </c>
      <c r="AT186" s="330"/>
    </row>
    <row r="187" spans="1:46" s="305" customFormat="1" x14ac:dyDescent="0.3">
      <c r="A187" s="287"/>
      <c r="B187" s="342" t="s">
        <v>400</v>
      </c>
      <c r="C187" s="343" t="s">
        <v>160</v>
      </c>
      <c r="D187" s="344" t="s">
        <v>459</v>
      </c>
      <c r="E187" s="345">
        <v>5</v>
      </c>
      <c r="F187" s="355"/>
      <c r="G187" s="356"/>
      <c r="H187" s="356"/>
      <c r="I187" s="315" t="str">
        <f t="shared" si="61"/>
        <v/>
      </c>
      <c r="J187" s="357"/>
      <c r="K187" s="316">
        <v>5</v>
      </c>
      <c r="L187" s="317"/>
      <c r="M187" s="317"/>
      <c r="N187" s="317"/>
      <c r="O187" s="317"/>
      <c r="P187" s="317"/>
      <c r="Q187" s="317"/>
      <c r="R187" s="317"/>
      <c r="S187" s="318"/>
      <c r="T187" s="346">
        <v>381.46</v>
      </c>
      <c r="U187" s="347">
        <v>1907.3</v>
      </c>
      <c r="V187" s="325"/>
      <c r="W187" s="322">
        <f t="shared" si="62"/>
        <v>0</v>
      </c>
      <c r="X187" s="323"/>
      <c r="Y187" s="324" t="str">
        <f t="shared" si="63"/>
        <v/>
      </c>
      <c r="Z187" s="325"/>
      <c r="AA187" s="322" t="str">
        <f t="shared" si="64"/>
        <v/>
      </c>
      <c r="AB187" s="323"/>
      <c r="AC187" s="324" t="str">
        <f t="shared" si="65"/>
        <v/>
      </c>
      <c r="AD187" s="325"/>
      <c r="AE187" s="322" t="str">
        <f t="shared" si="66"/>
        <v/>
      </c>
      <c r="AF187" s="323"/>
      <c r="AG187" s="324" t="str">
        <f t="shared" si="67"/>
        <v/>
      </c>
      <c r="AH187" s="325"/>
      <c r="AI187" s="322" t="str">
        <f t="shared" si="68"/>
        <v/>
      </c>
      <c r="AJ187" s="323"/>
      <c r="AK187" s="324" t="str">
        <f t="shared" si="69"/>
        <v/>
      </c>
      <c r="AL187" s="325"/>
      <c r="AM187" s="324" t="str">
        <f t="shared" si="70"/>
        <v/>
      </c>
      <c r="AN187" s="346">
        <f t="shared" si="71"/>
        <v>381.46</v>
      </c>
      <c r="AO187" s="348">
        <f t="shared" si="72"/>
        <v>1907.3</v>
      </c>
      <c r="AP187" s="349" t="str">
        <f t="shared" si="73"/>
        <v>CONSORCIO CHAQUICOCHA S.R.L.</v>
      </c>
      <c r="AQ187" s="350">
        <f t="shared" si="74"/>
        <v>381.46</v>
      </c>
      <c r="AR187" s="351">
        <f t="shared" si="75"/>
        <v>1907.3</v>
      </c>
      <c r="AT187" s="352"/>
    </row>
    <row r="188" spans="1:46" s="305" customFormat="1" x14ac:dyDescent="0.3">
      <c r="A188" s="287"/>
      <c r="B188" s="288">
        <v>2.4</v>
      </c>
      <c r="C188" s="289" t="s">
        <v>191</v>
      </c>
      <c r="D188" s="290"/>
      <c r="E188" s="353"/>
      <c r="F188" s="292"/>
      <c r="G188" s="293"/>
      <c r="H188" s="293"/>
      <c r="I188" s="294" t="str">
        <f t="shared" si="61"/>
        <v/>
      </c>
      <c r="J188" s="295"/>
      <c r="K188" s="296"/>
      <c r="L188" s="296"/>
      <c r="M188" s="296"/>
      <c r="N188" s="296"/>
      <c r="O188" s="296"/>
      <c r="P188" s="296"/>
      <c r="Q188" s="296"/>
      <c r="R188" s="296"/>
      <c r="S188" s="297"/>
      <c r="T188" s="298"/>
      <c r="U188" s="299"/>
      <c r="V188" s="300"/>
      <c r="W188" s="301" t="str">
        <f t="shared" si="62"/>
        <v/>
      </c>
      <c r="X188" s="298"/>
      <c r="Y188" s="299" t="str">
        <f t="shared" si="63"/>
        <v/>
      </c>
      <c r="Z188" s="300"/>
      <c r="AA188" s="301" t="str">
        <f t="shared" si="64"/>
        <v/>
      </c>
      <c r="AB188" s="298"/>
      <c r="AC188" s="299" t="str">
        <f t="shared" si="65"/>
        <v/>
      </c>
      <c r="AD188" s="300"/>
      <c r="AE188" s="301" t="str">
        <f t="shared" si="66"/>
        <v/>
      </c>
      <c r="AF188" s="298"/>
      <c r="AG188" s="299" t="str">
        <f t="shared" si="67"/>
        <v/>
      </c>
      <c r="AH188" s="300"/>
      <c r="AI188" s="301" t="str">
        <f t="shared" si="68"/>
        <v/>
      </c>
      <c r="AJ188" s="298"/>
      <c r="AK188" s="299" t="str">
        <f t="shared" si="69"/>
        <v/>
      </c>
      <c r="AL188" s="300"/>
      <c r="AM188" s="299" t="str">
        <f t="shared" si="70"/>
        <v/>
      </c>
      <c r="AN188" s="298" t="str">
        <f t="shared" si="71"/>
        <v/>
      </c>
      <c r="AO188" s="302" t="str">
        <f t="shared" si="72"/>
        <v/>
      </c>
      <c r="AP188" s="303" t="str">
        <f t="shared" si="73"/>
        <v/>
      </c>
      <c r="AQ188" s="304"/>
      <c r="AR188" s="303"/>
      <c r="AT188" s="354"/>
    </row>
    <row r="189" spans="1:46" s="305" customFormat="1" x14ac:dyDescent="0.3">
      <c r="A189" s="287"/>
      <c r="B189" s="288" t="s">
        <v>401</v>
      </c>
      <c r="C189" s="289" t="s">
        <v>192</v>
      </c>
      <c r="D189" s="290"/>
      <c r="E189" s="353"/>
      <c r="F189" s="292"/>
      <c r="G189" s="293"/>
      <c r="H189" s="293"/>
      <c r="I189" s="294" t="str">
        <f t="shared" si="61"/>
        <v/>
      </c>
      <c r="J189" s="295"/>
      <c r="K189" s="296"/>
      <c r="L189" s="296"/>
      <c r="M189" s="296"/>
      <c r="N189" s="296"/>
      <c r="O189" s="296"/>
      <c r="P189" s="296"/>
      <c r="Q189" s="296"/>
      <c r="R189" s="296"/>
      <c r="S189" s="297"/>
      <c r="T189" s="298"/>
      <c r="U189" s="299"/>
      <c r="V189" s="300"/>
      <c r="W189" s="301" t="str">
        <f t="shared" si="62"/>
        <v/>
      </c>
      <c r="X189" s="298"/>
      <c r="Y189" s="299" t="str">
        <f t="shared" si="63"/>
        <v/>
      </c>
      <c r="Z189" s="300"/>
      <c r="AA189" s="301" t="str">
        <f t="shared" si="64"/>
        <v/>
      </c>
      <c r="AB189" s="298"/>
      <c r="AC189" s="299" t="str">
        <f t="shared" si="65"/>
        <v/>
      </c>
      <c r="AD189" s="300"/>
      <c r="AE189" s="301" t="str">
        <f t="shared" si="66"/>
        <v/>
      </c>
      <c r="AF189" s="298"/>
      <c r="AG189" s="299" t="str">
        <f t="shared" si="67"/>
        <v/>
      </c>
      <c r="AH189" s="300"/>
      <c r="AI189" s="301" t="str">
        <f t="shared" si="68"/>
        <v/>
      </c>
      <c r="AJ189" s="298"/>
      <c r="AK189" s="299" t="str">
        <f t="shared" si="69"/>
        <v/>
      </c>
      <c r="AL189" s="300"/>
      <c r="AM189" s="299" t="str">
        <f t="shared" si="70"/>
        <v/>
      </c>
      <c r="AN189" s="298" t="str">
        <f t="shared" si="71"/>
        <v/>
      </c>
      <c r="AO189" s="302" t="str">
        <f t="shared" si="72"/>
        <v/>
      </c>
      <c r="AP189" s="303" t="str">
        <f t="shared" si="73"/>
        <v/>
      </c>
      <c r="AQ189" s="304"/>
      <c r="AR189" s="303"/>
      <c r="AT189" s="354"/>
    </row>
    <row r="190" spans="1:46" s="305" customFormat="1" x14ac:dyDescent="0.3">
      <c r="A190" s="287"/>
      <c r="B190" s="288" t="s">
        <v>402</v>
      </c>
      <c r="C190" s="289" t="s">
        <v>113</v>
      </c>
      <c r="D190" s="290"/>
      <c r="E190" s="353"/>
      <c r="F190" s="292"/>
      <c r="G190" s="293"/>
      <c r="H190" s="293"/>
      <c r="I190" s="294" t="str">
        <f t="shared" si="61"/>
        <v/>
      </c>
      <c r="J190" s="295"/>
      <c r="K190" s="296"/>
      <c r="L190" s="296"/>
      <c r="M190" s="296"/>
      <c r="N190" s="296"/>
      <c r="O190" s="296"/>
      <c r="P190" s="296"/>
      <c r="Q190" s="296"/>
      <c r="R190" s="296"/>
      <c r="S190" s="297"/>
      <c r="T190" s="298"/>
      <c r="U190" s="299"/>
      <c r="V190" s="300"/>
      <c r="W190" s="301" t="str">
        <f t="shared" si="62"/>
        <v/>
      </c>
      <c r="X190" s="298"/>
      <c r="Y190" s="299" t="str">
        <f t="shared" si="63"/>
        <v/>
      </c>
      <c r="Z190" s="300"/>
      <c r="AA190" s="301" t="str">
        <f t="shared" si="64"/>
        <v/>
      </c>
      <c r="AB190" s="298"/>
      <c r="AC190" s="299" t="str">
        <f t="shared" si="65"/>
        <v/>
      </c>
      <c r="AD190" s="300"/>
      <c r="AE190" s="301" t="str">
        <f t="shared" si="66"/>
        <v/>
      </c>
      <c r="AF190" s="298"/>
      <c r="AG190" s="299" t="str">
        <f t="shared" si="67"/>
        <v/>
      </c>
      <c r="AH190" s="300"/>
      <c r="AI190" s="301" t="str">
        <f t="shared" si="68"/>
        <v/>
      </c>
      <c r="AJ190" s="298"/>
      <c r="AK190" s="299" t="str">
        <f t="shared" si="69"/>
        <v/>
      </c>
      <c r="AL190" s="300"/>
      <c r="AM190" s="299" t="str">
        <f t="shared" si="70"/>
        <v/>
      </c>
      <c r="AN190" s="298" t="str">
        <f t="shared" si="71"/>
        <v/>
      </c>
      <c r="AO190" s="302" t="str">
        <f t="shared" si="72"/>
        <v/>
      </c>
      <c r="AP190" s="303" t="str">
        <f t="shared" si="73"/>
        <v/>
      </c>
      <c r="AQ190" s="304"/>
      <c r="AR190" s="303"/>
      <c r="AT190" s="354"/>
    </row>
    <row r="191" spans="1:46" s="305" customFormat="1" x14ac:dyDescent="0.3">
      <c r="A191" s="287"/>
      <c r="B191" s="309" t="s">
        <v>403</v>
      </c>
      <c r="C191" s="310" t="s">
        <v>117</v>
      </c>
      <c r="D191" s="311" t="s">
        <v>458</v>
      </c>
      <c r="E191" s="312">
        <v>304.80000000000007</v>
      </c>
      <c r="F191" s="355"/>
      <c r="G191" s="356"/>
      <c r="H191" s="356"/>
      <c r="I191" s="315" t="str">
        <f t="shared" si="61"/>
        <v/>
      </c>
      <c r="J191" s="357"/>
      <c r="K191" s="316">
        <v>304.80000000000007</v>
      </c>
      <c r="L191" s="317"/>
      <c r="M191" s="317"/>
      <c r="N191" s="317"/>
      <c r="O191" s="317"/>
      <c r="P191" s="317"/>
      <c r="Q191" s="317"/>
      <c r="R191" s="317"/>
      <c r="S191" s="318"/>
      <c r="T191" s="319">
        <v>131.78</v>
      </c>
      <c r="U191" s="320">
        <v>40166.544000000002</v>
      </c>
      <c r="V191" s="325"/>
      <c r="W191" s="322">
        <f t="shared" si="62"/>
        <v>0</v>
      </c>
      <c r="X191" s="323"/>
      <c r="Y191" s="324" t="str">
        <f t="shared" si="63"/>
        <v/>
      </c>
      <c r="Z191" s="325"/>
      <c r="AA191" s="322" t="str">
        <f t="shared" si="64"/>
        <v/>
      </c>
      <c r="AB191" s="323"/>
      <c r="AC191" s="324" t="str">
        <f t="shared" si="65"/>
        <v/>
      </c>
      <c r="AD191" s="325"/>
      <c r="AE191" s="322" t="str">
        <f t="shared" si="66"/>
        <v/>
      </c>
      <c r="AF191" s="323"/>
      <c r="AG191" s="324" t="str">
        <f t="shared" si="67"/>
        <v/>
      </c>
      <c r="AH191" s="325"/>
      <c r="AI191" s="322" t="str">
        <f t="shared" si="68"/>
        <v/>
      </c>
      <c r="AJ191" s="323"/>
      <c r="AK191" s="324" t="str">
        <f t="shared" si="69"/>
        <v/>
      </c>
      <c r="AL191" s="325"/>
      <c r="AM191" s="324" t="str">
        <f t="shared" si="70"/>
        <v/>
      </c>
      <c r="AN191" s="319">
        <f t="shared" si="71"/>
        <v>131.78</v>
      </c>
      <c r="AO191" s="326">
        <f t="shared" si="72"/>
        <v>40166.544000000009</v>
      </c>
      <c r="AP191" s="327" t="str">
        <f t="shared" si="73"/>
        <v>CONSORCIO CHAQUICOCHA S.R.L.</v>
      </c>
      <c r="AQ191" s="328">
        <f t="shared" si="74"/>
        <v>131.78</v>
      </c>
      <c r="AR191" s="329">
        <f t="shared" si="75"/>
        <v>40166.544000000009</v>
      </c>
      <c r="AT191" s="330"/>
    </row>
    <row r="192" spans="1:46" s="305" customFormat="1" x14ac:dyDescent="0.3">
      <c r="A192" s="287"/>
      <c r="B192" s="331" t="s">
        <v>404</v>
      </c>
      <c r="C192" s="332" t="s">
        <v>132</v>
      </c>
      <c r="D192" s="333" t="s">
        <v>458</v>
      </c>
      <c r="E192" s="334">
        <v>3450.5499999999997</v>
      </c>
      <c r="F192" s="355"/>
      <c r="G192" s="356"/>
      <c r="H192" s="356"/>
      <c r="I192" s="315" t="str">
        <f t="shared" si="61"/>
        <v/>
      </c>
      <c r="J192" s="357"/>
      <c r="K192" s="316">
        <v>3450.5499999999997</v>
      </c>
      <c r="L192" s="317"/>
      <c r="M192" s="317"/>
      <c r="N192" s="317"/>
      <c r="O192" s="317"/>
      <c r="P192" s="317"/>
      <c r="Q192" s="317"/>
      <c r="R192" s="317"/>
      <c r="S192" s="318"/>
      <c r="T192" s="335">
        <v>5.22</v>
      </c>
      <c r="U192" s="336">
        <v>18011.870999999999</v>
      </c>
      <c r="V192" s="325"/>
      <c r="W192" s="322">
        <f t="shared" si="62"/>
        <v>0</v>
      </c>
      <c r="X192" s="323"/>
      <c r="Y192" s="324" t="str">
        <f t="shared" si="63"/>
        <v/>
      </c>
      <c r="Z192" s="325"/>
      <c r="AA192" s="322" t="str">
        <f t="shared" si="64"/>
        <v/>
      </c>
      <c r="AB192" s="323"/>
      <c r="AC192" s="324" t="str">
        <f t="shared" si="65"/>
        <v/>
      </c>
      <c r="AD192" s="325"/>
      <c r="AE192" s="322" t="str">
        <f t="shared" si="66"/>
        <v/>
      </c>
      <c r="AF192" s="323"/>
      <c r="AG192" s="324" t="str">
        <f t="shared" si="67"/>
        <v/>
      </c>
      <c r="AH192" s="325"/>
      <c r="AI192" s="322" t="str">
        <f t="shared" si="68"/>
        <v/>
      </c>
      <c r="AJ192" s="323"/>
      <c r="AK192" s="324" t="str">
        <f t="shared" si="69"/>
        <v/>
      </c>
      <c r="AL192" s="325"/>
      <c r="AM192" s="324" t="str">
        <f t="shared" si="70"/>
        <v/>
      </c>
      <c r="AN192" s="335">
        <f t="shared" si="71"/>
        <v>5.22</v>
      </c>
      <c r="AO192" s="337">
        <f t="shared" si="72"/>
        <v>18011.870999999999</v>
      </c>
      <c r="AP192" s="338" t="str">
        <f t="shared" si="73"/>
        <v>CONSORCIO CHAQUICOCHA S.R.L.</v>
      </c>
      <c r="AQ192" s="339">
        <f t="shared" si="74"/>
        <v>5.22</v>
      </c>
      <c r="AR192" s="340">
        <f t="shared" si="75"/>
        <v>18011.870999999999</v>
      </c>
      <c r="AT192" s="341"/>
    </row>
    <row r="193" spans="1:46" s="305" customFormat="1" x14ac:dyDescent="0.3">
      <c r="A193" s="287"/>
      <c r="B193" s="342" t="s">
        <v>405</v>
      </c>
      <c r="C193" s="343" t="s">
        <v>180</v>
      </c>
      <c r="D193" s="344" t="s">
        <v>458</v>
      </c>
      <c r="E193" s="345">
        <v>1743.9319999999998</v>
      </c>
      <c r="F193" s="355"/>
      <c r="G193" s="356"/>
      <c r="H193" s="356"/>
      <c r="I193" s="315" t="str">
        <f t="shared" si="61"/>
        <v/>
      </c>
      <c r="J193" s="357"/>
      <c r="K193" s="316">
        <v>1743.9319999999998</v>
      </c>
      <c r="L193" s="317"/>
      <c r="M193" s="317"/>
      <c r="N193" s="317"/>
      <c r="O193" s="317"/>
      <c r="P193" s="317"/>
      <c r="Q193" s="317"/>
      <c r="R193" s="317"/>
      <c r="S193" s="318"/>
      <c r="T193" s="346">
        <v>61.97</v>
      </c>
      <c r="U193" s="347">
        <v>108071.34210000001</v>
      </c>
      <c r="V193" s="325"/>
      <c r="W193" s="322">
        <f t="shared" si="62"/>
        <v>0</v>
      </c>
      <c r="X193" s="323"/>
      <c r="Y193" s="324" t="str">
        <f t="shared" si="63"/>
        <v/>
      </c>
      <c r="Z193" s="325"/>
      <c r="AA193" s="322" t="str">
        <f t="shared" si="64"/>
        <v/>
      </c>
      <c r="AB193" s="323"/>
      <c r="AC193" s="324" t="str">
        <f t="shared" si="65"/>
        <v/>
      </c>
      <c r="AD193" s="325"/>
      <c r="AE193" s="322" t="str">
        <f t="shared" si="66"/>
        <v/>
      </c>
      <c r="AF193" s="323"/>
      <c r="AG193" s="324" t="str">
        <f t="shared" si="67"/>
        <v/>
      </c>
      <c r="AH193" s="325"/>
      <c r="AI193" s="322" t="str">
        <f t="shared" si="68"/>
        <v/>
      </c>
      <c r="AJ193" s="323"/>
      <c r="AK193" s="324" t="str">
        <f t="shared" si="69"/>
        <v/>
      </c>
      <c r="AL193" s="325"/>
      <c r="AM193" s="324" t="str">
        <f t="shared" si="70"/>
        <v/>
      </c>
      <c r="AN193" s="346">
        <f t="shared" si="71"/>
        <v>61.97</v>
      </c>
      <c r="AO193" s="348">
        <f t="shared" si="72"/>
        <v>108071.46603999998</v>
      </c>
      <c r="AP193" s="349" t="str">
        <f t="shared" si="73"/>
        <v>CONSORCIO CHAQUICOCHA S.R.L.</v>
      </c>
      <c r="AQ193" s="350">
        <f t="shared" si="74"/>
        <v>61.97</v>
      </c>
      <c r="AR193" s="351">
        <f t="shared" si="75"/>
        <v>108071.46603999998</v>
      </c>
      <c r="AT193" s="352"/>
    </row>
    <row r="194" spans="1:46" s="305" customFormat="1" x14ac:dyDescent="0.3">
      <c r="A194" s="287"/>
      <c r="B194" s="288" t="s">
        <v>406</v>
      </c>
      <c r="C194" s="289" t="s">
        <v>152</v>
      </c>
      <c r="D194" s="290"/>
      <c r="E194" s="353"/>
      <c r="F194" s="292"/>
      <c r="G194" s="293"/>
      <c r="H194" s="293"/>
      <c r="I194" s="294" t="str">
        <f t="shared" si="61"/>
        <v/>
      </c>
      <c r="J194" s="295"/>
      <c r="K194" s="296"/>
      <c r="L194" s="296"/>
      <c r="M194" s="296"/>
      <c r="N194" s="296"/>
      <c r="O194" s="296"/>
      <c r="P194" s="296"/>
      <c r="Q194" s="296"/>
      <c r="R194" s="296"/>
      <c r="S194" s="297"/>
      <c r="T194" s="298"/>
      <c r="U194" s="299"/>
      <c r="V194" s="300"/>
      <c r="W194" s="301" t="str">
        <f t="shared" si="62"/>
        <v/>
      </c>
      <c r="X194" s="298"/>
      <c r="Y194" s="299" t="str">
        <f t="shared" si="63"/>
        <v/>
      </c>
      <c r="Z194" s="300"/>
      <c r="AA194" s="301" t="str">
        <f t="shared" si="64"/>
        <v/>
      </c>
      <c r="AB194" s="298"/>
      <c r="AC194" s="299" t="str">
        <f t="shared" si="65"/>
        <v/>
      </c>
      <c r="AD194" s="300"/>
      <c r="AE194" s="301" t="str">
        <f t="shared" si="66"/>
        <v/>
      </c>
      <c r="AF194" s="298"/>
      <c r="AG194" s="299" t="str">
        <f t="shared" si="67"/>
        <v/>
      </c>
      <c r="AH194" s="300"/>
      <c r="AI194" s="301" t="str">
        <f t="shared" si="68"/>
        <v/>
      </c>
      <c r="AJ194" s="298"/>
      <c r="AK194" s="299" t="str">
        <f t="shared" si="69"/>
        <v/>
      </c>
      <c r="AL194" s="300"/>
      <c r="AM194" s="299" t="str">
        <f t="shared" si="70"/>
        <v/>
      </c>
      <c r="AN194" s="298" t="str">
        <f t="shared" si="71"/>
        <v/>
      </c>
      <c r="AO194" s="302" t="str">
        <f t="shared" si="72"/>
        <v/>
      </c>
      <c r="AP194" s="303" t="str">
        <f t="shared" si="73"/>
        <v/>
      </c>
      <c r="AQ194" s="304"/>
      <c r="AR194" s="303"/>
      <c r="AT194" s="354"/>
    </row>
    <row r="195" spans="1:46" s="305" customFormat="1" x14ac:dyDescent="0.3">
      <c r="A195" s="287"/>
      <c r="B195" s="309" t="s">
        <v>407</v>
      </c>
      <c r="C195" s="310" t="s">
        <v>124</v>
      </c>
      <c r="D195" s="311" t="s">
        <v>456</v>
      </c>
      <c r="E195" s="312">
        <v>3708.4</v>
      </c>
      <c r="F195" s="355"/>
      <c r="G195" s="356"/>
      <c r="H195" s="356"/>
      <c r="I195" s="315" t="str">
        <f t="shared" si="61"/>
        <v/>
      </c>
      <c r="J195" s="357"/>
      <c r="K195" s="316">
        <v>3708.4</v>
      </c>
      <c r="L195" s="317"/>
      <c r="M195" s="317"/>
      <c r="N195" s="317"/>
      <c r="O195" s="317"/>
      <c r="P195" s="317"/>
      <c r="Q195" s="317"/>
      <c r="R195" s="317"/>
      <c r="S195" s="318"/>
      <c r="T195" s="319">
        <v>67.84</v>
      </c>
      <c r="U195" s="320">
        <v>251577.85600000003</v>
      </c>
      <c r="V195" s="325"/>
      <c r="W195" s="322">
        <f t="shared" si="62"/>
        <v>0</v>
      </c>
      <c r="X195" s="323"/>
      <c r="Y195" s="324" t="str">
        <f t="shared" si="63"/>
        <v/>
      </c>
      <c r="Z195" s="325"/>
      <c r="AA195" s="322" t="str">
        <f t="shared" si="64"/>
        <v/>
      </c>
      <c r="AB195" s="323"/>
      <c r="AC195" s="324" t="str">
        <f t="shared" si="65"/>
        <v/>
      </c>
      <c r="AD195" s="325"/>
      <c r="AE195" s="322" t="str">
        <f t="shared" si="66"/>
        <v/>
      </c>
      <c r="AF195" s="323"/>
      <c r="AG195" s="324" t="str">
        <f t="shared" si="67"/>
        <v/>
      </c>
      <c r="AH195" s="325"/>
      <c r="AI195" s="322" t="str">
        <f t="shared" si="68"/>
        <v/>
      </c>
      <c r="AJ195" s="323"/>
      <c r="AK195" s="324" t="str">
        <f t="shared" si="69"/>
        <v/>
      </c>
      <c r="AL195" s="325"/>
      <c r="AM195" s="324" t="str">
        <f t="shared" si="70"/>
        <v/>
      </c>
      <c r="AN195" s="319">
        <f t="shared" si="71"/>
        <v>67.84</v>
      </c>
      <c r="AO195" s="326">
        <f t="shared" si="72"/>
        <v>251577.85600000003</v>
      </c>
      <c r="AP195" s="327" t="str">
        <f t="shared" si="73"/>
        <v>CONSORCIO CHAQUICOCHA S.R.L.</v>
      </c>
      <c r="AQ195" s="328">
        <f t="shared" si="74"/>
        <v>67.84</v>
      </c>
      <c r="AR195" s="329">
        <f t="shared" si="75"/>
        <v>251577.85600000003</v>
      </c>
      <c r="AT195" s="330" t="s">
        <v>543</v>
      </c>
    </row>
    <row r="196" spans="1:46" s="305" customFormat="1" x14ac:dyDescent="0.3">
      <c r="A196" s="287"/>
      <c r="B196" s="331" t="s">
        <v>408</v>
      </c>
      <c r="C196" s="332" t="s">
        <v>156</v>
      </c>
      <c r="D196" s="333" t="s">
        <v>460</v>
      </c>
      <c r="E196" s="334">
        <v>37750.260800000011</v>
      </c>
      <c r="F196" s="355"/>
      <c r="G196" s="356"/>
      <c r="H196" s="356"/>
      <c r="I196" s="315" t="str">
        <f t="shared" si="61"/>
        <v/>
      </c>
      <c r="J196" s="357"/>
      <c r="K196" s="316">
        <v>37750.260800000011</v>
      </c>
      <c r="L196" s="317"/>
      <c r="M196" s="317"/>
      <c r="N196" s="317"/>
      <c r="O196" s="317"/>
      <c r="P196" s="317"/>
      <c r="Q196" s="317"/>
      <c r="R196" s="317"/>
      <c r="S196" s="318"/>
      <c r="T196" s="335">
        <v>7.19</v>
      </c>
      <c r="U196" s="336">
        <v>271424.36940000003</v>
      </c>
      <c r="V196" s="325"/>
      <c r="W196" s="322">
        <f t="shared" si="62"/>
        <v>0</v>
      </c>
      <c r="X196" s="323"/>
      <c r="Y196" s="324" t="str">
        <f t="shared" si="63"/>
        <v/>
      </c>
      <c r="Z196" s="325"/>
      <c r="AA196" s="322" t="str">
        <f t="shared" si="64"/>
        <v/>
      </c>
      <c r="AB196" s="323"/>
      <c r="AC196" s="324" t="str">
        <f t="shared" si="65"/>
        <v/>
      </c>
      <c r="AD196" s="325"/>
      <c r="AE196" s="322" t="str">
        <f t="shared" si="66"/>
        <v/>
      </c>
      <c r="AF196" s="323"/>
      <c r="AG196" s="324" t="str">
        <f t="shared" si="67"/>
        <v/>
      </c>
      <c r="AH196" s="325"/>
      <c r="AI196" s="322" t="str">
        <f t="shared" si="68"/>
        <v/>
      </c>
      <c r="AJ196" s="323"/>
      <c r="AK196" s="324" t="str">
        <f t="shared" si="69"/>
        <v/>
      </c>
      <c r="AL196" s="325"/>
      <c r="AM196" s="324" t="str">
        <f t="shared" si="70"/>
        <v/>
      </c>
      <c r="AN196" s="335">
        <f t="shared" si="71"/>
        <v>7.19</v>
      </c>
      <c r="AO196" s="337">
        <f t="shared" si="72"/>
        <v>271424.37515200011</v>
      </c>
      <c r="AP196" s="338" t="str">
        <f t="shared" si="73"/>
        <v>CONSORCIO CHAQUICOCHA S.R.L.</v>
      </c>
      <c r="AQ196" s="339">
        <f t="shared" si="74"/>
        <v>7.19</v>
      </c>
      <c r="AR196" s="340">
        <f t="shared" si="75"/>
        <v>271424.37515200011</v>
      </c>
      <c r="AT196" s="341" t="s">
        <v>548</v>
      </c>
    </row>
    <row r="197" spans="1:46" s="305" customFormat="1" x14ac:dyDescent="0.3">
      <c r="A197" s="287"/>
      <c r="B197" s="331" t="s">
        <v>409</v>
      </c>
      <c r="C197" s="332" t="s">
        <v>153</v>
      </c>
      <c r="D197" s="333" t="s">
        <v>458</v>
      </c>
      <c r="E197" s="334">
        <v>121.91999999999996</v>
      </c>
      <c r="F197" s="355"/>
      <c r="G197" s="356"/>
      <c r="H197" s="356"/>
      <c r="I197" s="315" t="str">
        <f t="shared" si="61"/>
        <v/>
      </c>
      <c r="J197" s="357"/>
      <c r="K197" s="316">
        <v>121.91999999999996</v>
      </c>
      <c r="L197" s="317"/>
      <c r="M197" s="317"/>
      <c r="N197" s="317"/>
      <c r="O197" s="317"/>
      <c r="P197" s="317"/>
      <c r="Q197" s="317"/>
      <c r="R197" s="317"/>
      <c r="S197" s="318"/>
      <c r="T197" s="335">
        <v>455.18</v>
      </c>
      <c r="U197" s="336">
        <v>55495.545600000005</v>
      </c>
      <c r="V197" s="325"/>
      <c r="W197" s="322">
        <f t="shared" si="62"/>
        <v>0</v>
      </c>
      <c r="X197" s="323"/>
      <c r="Y197" s="324" t="str">
        <f t="shared" si="63"/>
        <v/>
      </c>
      <c r="Z197" s="325"/>
      <c r="AA197" s="322" t="str">
        <f t="shared" si="64"/>
        <v/>
      </c>
      <c r="AB197" s="323"/>
      <c r="AC197" s="324" t="str">
        <f t="shared" si="65"/>
        <v/>
      </c>
      <c r="AD197" s="325"/>
      <c r="AE197" s="322" t="str">
        <f t="shared" si="66"/>
        <v/>
      </c>
      <c r="AF197" s="323"/>
      <c r="AG197" s="324" t="str">
        <f t="shared" si="67"/>
        <v/>
      </c>
      <c r="AH197" s="325"/>
      <c r="AI197" s="322" t="str">
        <f t="shared" si="68"/>
        <v/>
      </c>
      <c r="AJ197" s="323"/>
      <c r="AK197" s="324" t="str">
        <f t="shared" si="69"/>
        <v/>
      </c>
      <c r="AL197" s="325"/>
      <c r="AM197" s="324" t="str">
        <f t="shared" si="70"/>
        <v/>
      </c>
      <c r="AN197" s="335">
        <f t="shared" si="71"/>
        <v>455.18</v>
      </c>
      <c r="AO197" s="337">
        <f t="shared" si="72"/>
        <v>55495.545599999983</v>
      </c>
      <c r="AP197" s="338" t="str">
        <f t="shared" si="73"/>
        <v>CONSORCIO CHAQUICOCHA S.R.L.</v>
      </c>
      <c r="AQ197" s="339">
        <f t="shared" si="74"/>
        <v>455.18</v>
      </c>
      <c r="AR197" s="340">
        <f t="shared" si="75"/>
        <v>55495.545599999983</v>
      </c>
      <c r="AT197" s="341" t="s">
        <v>547</v>
      </c>
    </row>
    <row r="198" spans="1:46" s="305" customFormat="1" x14ac:dyDescent="0.3">
      <c r="A198" s="287"/>
      <c r="B198" s="331" t="s">
        <v>410</v>
      </c>
      <c r="C198" s="332" t="s">
        <v>154</v>
      </c>
      <c r="D198" s="333" t="s">
        <v>458</v>
      </c>
      <c r="E198" s="334">
        <v>528.32000000000016</v>
      </c>
      <c r="F198" s="355"/>
      <c r="G198" s="356"/>
      <c r="H198" s="356"/>
      <c r="I198" s="315" t="str">
        <f t="shared" ref="I198:I261" si="76">IF(H198="","",+H198*G198)</f>
        <v/>
      </c>
      <c r="J198" s="357"/>
      <c r="K198" s="316">
        <v>528.32000000000016</v>
      </c>
      <c r="L198" s="317"/>
      <c r="M198" s="317"/>
      <c r="N198" s="317"/>
      <c r="O198" s="317"/>
      <c r="P198" s="317"/>
      <c r="Q198" s="317"/>
      <c r="R198" s="317"/>
      <c r="S198" s="318"/>
      <c r="T198" s="335">
        <v>771.41</v>
      </c>
      <c r="U198" s="336">
        <v>407551.33120000002</v>
      </c>
      <c r="V198" s="325"/>
      <c r="W198" s="322">
        <f t="shared" ref="W198:W261" si="77">IF(K198="",IF(V198="","",E198*V198),K198*V198)</f>
        <v>0</v>
      </c>
      <c r="X198" s="323"/>
      <c r="Y198" s="324" t="str">
        <f t="shared" ref="Y198:Y261" si="78">IF(L198="",IF(X198="","",E198*X198),L198*X198)</f>
        <v/>
      </c>
      <c r="Z198" s="325"/>
      <c r="AA198" s="322" t="str">
        <f t="shared" ref="AA198:AA261" si="79">IF(M198="",IF(Z198="","",E198*Z198),M198*Z198)</f>
        <v/>
      </c>
      <c r="AB198" s="323"/>
      <c r="AC198" s="324" t="str">
        <f t="shared" ref="AC198:AC261" si="80">IF(N198="",IF(AB198="","",E198*AB198),N198*AB198)</f>
        <v/>
      </c>
      <c r="AD198" s="325"/>
      <c r="AE198" s="322" t="str">
        <f t="shared" ref="AE198:AE261" si="81">IF(O198="",IF(AD198="","",E198*AD198),O198*AD198)</f>
        <v/>
      </c>
      <c r="AF198" s="323"/>
      <c r="AG198" s="324" t="str">
        <f t="shared" ref="AG198:AG261" si="82">IF(P198="",IF(AF198="","",E198*AF198),P198*AF198)</f>
        <v/>
      </c>
      <c r="AH198" s="325"/>
      <c r="AI198" s="322" t="str">
        <f t="shared" ref="AI198:AI261" si="83">IF(Q198="",IF(AH198="","",E198*AH198),Q198*AH198)</f>
        <v/>
      </c>
      <c r="AJ198" s="323"/>
      <c r="AK198" s="324" t="str">
        <f t="shared" ref="AK198:AK261" si="84">IF(R198="",IF(AJ198="","",E198*AJ198),R198*AJ198)</f>
        <v/>
      </c>
      <c r="AL198" s="325"/>
      <c r="AM198" s="324" t="str">
        <f t="shared" ref="AM198:AM261" si="85">IF(S198="",IF(AL198="","",E198*AL198),S198*AL198)</f>
        <v/>
      </c>
      <c r="AN198" s="335">
        <f t="shared" ref="AN198:AN261" si="86">IF(AND(T198="",V198="",Z198="",AB198="",X198="",AD198="",AF198="",AH198="",AJ198="",AL198=""),"",MIN(T198,V198,Z198,AB198,X198,AD198,AF198,AH198,AJ198,AL198))</f>
        <v>771.41</v>
      </c>
      <c r="AO198" s="337">
        <f t="shared" ref="AO198:AO261" si="87">IF(AN198="","",IF(AP198=$T$3,IF(J198="",+AN198*E198,AN198*J198),IF(AP198=$V$3,IF(K198="",AN198*E198,AN198*K198),IF(AP198=$X$3,IF(L198="",AN198*E198,AN198*L198),IF(AP198=$Z$3,IF(M198="",AN198*E198,AN198*M198),IF(AP198=$AB$3,IF(N198="",AN198*E198,AN198*N198),IF(AP198=$AD$3,IF(O198="",AN198*E198,AN198*O198),IF(AP198=$AF$3,IF(P198="",AN198*E198,AN198*P198),IF(AP198=$AH$3,IF(Q198="",AN198*E198,AN198*Q198),IF(AP198=$AJ$3,IF(R198="",AN198*E198,AN198*R198),IF(AP198=$AL$3,IF(S198="",AN198*E198,AN198*S198),"")))))))))))</f>
        <v>407551.33120000013</v>
      </c>
      <c r="AP198" s="338" t="str">
        <f t="shared" ref="AP198:AP261" si="88">IF(AN198="","",IF(AN198=T198,$T$3,IF(AN198=V198,$V$3,IF(AN198=X198,$X$3,IF(AN198=Z198,$Z$3,IF(AN198=AB198,$AB$3,IF(AN198=AD198,$AD$3,IF(AN198=AF198,$AF$3,IF(AN198=AH198,$AH$3,IF(AN198=AJ198,$AJ$3,IF(AN198=AL198,$AL$3,"")))))))))))</f>
        <v>CONSORCIO CHAQUICOCHA S.R.L.</v>
      </c>
      <c r="AQ198" s="339">
        <f t="shared" ref="AQ198:AQ260" si="89">IF($AQ$3="","",IF($AQ$3=$T$3,T198,IF($AQ$3=$V$3,V198,IF($AQ$3=$X$3,X198,IF($AQ$3=$Z$3,Z198,IF($AQ$3=$AB$3,AB198,IF($AQ$3=$AD$3,AD198,IF($AQ$3=$AF$3,AF198,IF($AQ$3=$AH$3,AH198,IF($AQ$3=$AJ$3,AJ198,IF($AQ$3=$AL$3,AL198,"")))))))))))</f>
        <v>771.41</v>
      </c>
      <c r="AR198" s="340">
        <f t="shared" ref="AR198:AR260" si="90">IF(AQ198="","",IF($AQ$3=$T$3,IF(J198="",AQ198*E198,AQ198*J198),IF($AQ$3=$V$3,IF(K198="",AQ198*E198,AQ198*K198),IF($AQ$3=$X$3,IF(L198="",AQ198*E198,AQ198*L198),IF($AQ$3=$Z$3,IF(M198="",AQ198*E198,AQ198*M198),IF($AQ$3=$AB$3,IF(N198="",AQ198*E198,AQ198*N198),IF($AQ$3=$AD$3,IF(O198="",AQ198*E198,AQ198*O198),IF($AQ$3=$AF$3,IF(P198="",AQ198*E198,AQ198*P198),IF($AQ$3=$AH$3,IF(Q198="",AQ198*E198,AQ198*Q198),IF($AQ$3=$AJ$3,IF(R198="",AQ198*E198,AQ198*R198),IF($AQ$3=$AL$3,IF(S198="",AQ198*E198,AQ198*S198),"")))))))))))</f>
        <v>407551.33120000013</v>
      </c>
      <c r="AT198" s="341" t="s">
        <v>547</v>
      </c>
    </row>
    <row r="199" spans="1:46" s="305" customFormat="1" x14ac:dyDescent="0.3">
      <c r="A199" s="287"/>
      <c r="B199" s="331" t="s">
        <v>411</v>
      </c>
      <c r="C199" s="332" t="s">
        <v>193</v>
      </c>
      <c r="D199" s="333" t="s">
        <v>459</v>
      </c>
      <c r="E199" s="334">
        <v>296.39999999999998</v>
      </c>
      <c r="F199" s="355"/>
      <c r="G199" s="356"/>
      <c r="H199" s="356"/>
      <c r="I199" s="315" t="str">
        <f t="shared" si="76"/>
        <v/>
      </c>
      <c r="J199" s="357"/>
      <c r="K199" s="316">
        <v>296.39999999999998</v>
      </c>
      <c r="L199" s="317"/>
      <c r="M199" s="317"/>
      <c r="N199" s="317"/>
      <c r="O199" s="317"/>
      <c r="P199" s="317"/>
      <c r="Q199" s="317"/>
      <c r="R199" s="317"/>
      <c r="S199" s="318"/>
      <c r="T199" s="335">
        <v>28.67</v>
      </c>
      <c r="U199" s="336">
        <v>8497.7880000000005</v>
      </c>
      <c r="V199" s="325"/>
      <c r="W199" s="322">
        <f t="shared" si="77"/>
        <v>0</v>
      </c>
      <c r="X199" s="323"/>
      <c r="Y199" s="324" t="str">
        <f t="shared" si="78"/>
        <v/>
      </c>
      <c r="Z199" s="325"/>
      <c r="AA199" s="322" t="str">
        <f t="shared" si="79"/>
        <v/>
      </c>
      <c r="AB199" s="323"/>
      <c r="AC199" s="324" t="str">
        <f t="shared" si="80"/>
        <v/>
      </c>
      <c r="AD199" s="325"/>
      <c r="AE199" s="322" t="str">
        <f t="shared" si="81"/>
        <v/>
      </c>
      <c r="AF199" s="323"/>
      <c r="AG199" s="324" t="str">
        <f t="shared" si="82"/>
        <v/>
      </c>
      <c r="AH199" s="325"/>
      <c r="AI199" s="322" t="str">
        <f t="shared" si="83"/>
        <v/>
      </c>
      <c r="AJ199" s="323"/>
      <c r="AK199" s="324" t="str">
        <f t="shared" si="84"/>
        <v/>
      </c>
      <c r="AL199" s="325"/>
      <c r="AM199" s="324" t="str">
        <f t="shared" si="85"/>
        <v/>
      </c>
      <c r="AN199" s="335">
        <f t="shared" si="86"/>
        <v>28.67</v>
      </c>
      <c r="AO199" s="337">
        <f t="shared" si="87"/>
        <v>8497.7880000000005</v>
      </c>
      <c r="AP199" s="338" t="str">
        <f t="shared" si="88"/>
        <v>CONSORCIO CHAQUICOCHA S.R.L.</v>
      </c>
      <c r="AQ199" s="339">
        <f t="shared" si="89"/>
        <v>28.67</v>
      </c>
      <c r="AR199" s="340">
        <f t="shared" si="90"/>
        <v>8497.7880000000005</v>
      </c>
      <c r="AT199" s="341"/>
    </row>
    <row r="200" spans="1:46" s="305" customFormat="1" x14ac:dyDescent="0.3">
      <c r="A200" s="287"/>
      <c r="B200" s="342" t="s">
        <v>412</v>
      </c>
      <c r="C200" s="343" t="s">
        <v>194</v>
      </c>
      <c r="D200" s="344" t="s">
        <v>458</v>
      </c>
      <c r="E200" s="345">
        <v>1.5</v>
      </c>
      <c r="F200" s="355"/>
      <c r="G200" s="356"/>
      <c r="H200" s="356"/>
      <c r="I200" s="315" t="str">
        <f t="shared" si="76"/>
        <v/>
      </c>
      <c r="J200" s="357"/>
      <c r="K200" s="316">
        <v>1.5</v>
      </c>
      <c r="L200" s="317"/>
      <c r="M200" s="317"/>
      <c r="N200" s="317"/>
      <c r="O200" s="317"/>
      <c r="P200" s="317"/>
      <c r="Q200" s="317"/>
      <c r="R200" s="317"/>
      <c r="S200" s="318"/>
      <c r="T200" s="346">
        <v>353.49</v>
      </c>
      <c r="U200" s="347">
        <v>530.23500000000001</v>
      </c>
      <c r="V200" s="325"/>
      <c r="W200" s="322">
        <f t="shared" si="77"/>
        <v>0</v>
      </c>
      <c r="X200" s="323"/>
      <c r="Y200" s="324" t="str">
        <f t="shared" si="78"/>
        <v/>
      </c>
      <c r="Z200" s="325"/>
      <c r="AA200" s="322" t="str">
        <f t="shared" si="79"/>
        <v/>
      </c>
      <c r="AB200" s="323"/>
      <c r="AC200" s="324" t="str">
        <f t="shared" si="80"/>
        <v/>
      </c>
      <c r="AD200" s="325"/>
      <c r="AE200" s="322" t="str">
        <f t="shared" si="81"/>
        <v/>
      </c>
      <c r="AF200" s="323"/>
      <c r="AG200" s="324" t="str">
        <f t="shared" si="82"/>
        <v/>
      </c>
      <c r="AH200" s="325"/>
      <c r="AI200" s="322" t="str">
        <f t="shared" si="83"/>
        <v/>
      </c>
      <c r="AJ200" s="323"/>
      <c r="AK200" s="324" t="str">
        <f t="shared" si="84"/>
        <v/>
      </c>
      <c r="AL200" s="325"/>
      <c r="AM200" s="324" t="str">
        <f t="shared" si="85"/>
        <v/>
      </c>
      <c r="AN200" s="346">
        <f t="shared" si="86"/>
        <v>353.49</v>
      </c>
      <c r="AO200" s="348">
        <f t="shared" si="87"/>
        <v>530.23500000000001</v>
      </c>
      <c r="AP200" s="349" t="str">
        <f t="shared" si="88"/>
        <v>CONSORCIO CHAQUICOCHA S.R.L.</v>
      </c>
      <c r="AQ200" s="350">
        <f t="shared" si="89"/>
        <v>353.49</v>
      </c>
      <c r="AR200" s="351">
        <f t="shared" si="90"/>
        <v>530.23500000000001</v>
      </c>
      <c r="AT200" s="352"/>
    </row>
    <row r="201" spans="1:46" s="305" customFormat="1" x14ac:dyDescent="0.3">
      <c r="A201" s="287"/>
      <c r="B201" s="288" t="s">
        <v>413</v>
      </c>
      <c r="C201" s="289" t="s">
        <v>195</v>
      </c>
      <c r="D201" s="290"/>
      <c r="E201" s="353"/>
      <c r="F201" s="292"/>
      <c r="G201" s="293"/>
      <c r="H201" s="293"/>
      <c r="I201" s="294" t="str">
        <f t="shared" si="76"/>
        <v/>
      </c>
      <c r="J201" s="295"/>
      <c r="K201" s="296"/>
      <c r="L201" s="296"/>
      <c r="M201" s="296"/>
      <c r="N201" s="296"/>
      <c r="O201" s="296"/>
      <c r="P201" s="296"/>
      <c r="Q201" s="296"/>
      <c r="R201" s="296"/>
      <c r="S201" s="297"/>
      <c r="T201" s="298"/>
      <c r="U201" s="299"/>
      <c r="V201" s="300"/>
      <c r="W201" s="301" t="str">
        <f t="shared" si="77"/>
        <v/>
      </c>
      <c r="X201" s="298"/>
      <c r="Y201" s="299" t="str">
        <f t="shared" si="78"/>
        <v/>
      </c>
      <c r="Z201" s="300"/>
      <c r="AA201" s="301" t="str">
        <f t="shared" si="79"/>
        <v/>
      </c>
      <c r="AB201" s="298"/>
      <c r="AC201" s="299" t="str">
        <f t="shared" si="80"/>
        <v/>
      </c>
      <c r="AD201" s="300"/>
      <c r="AE201" s="301" t="str">
        <f t="shared" si="81"/>
        <v/>
      </c>
      <c r="AF201" s="298"/>
      <c r="AG201" s="299" t="str">
        <f t="shared" si="82"/>
        <v/>
      </c>
      <c r="AH201" s="300"/>
      <c r="AI201" s="301" t="str">
        <f t="shared" si="83"/>
        <v/>
      </c>
      <c r="AJ201" s="298"/>
      <c r="AK201" s="299" t="str">
        <f t="shared" si="84"/>
        <v/>
      </c>
      <c r="AL201" s="300"/>
      <c r="AM201" s="299" t="str">
        <f t="shared" si="85"/>
        <v/>
      </c>
      <c r="AN201" s="298" t="str">
        <f t="shared" si="86"/>
        <v/>
      </c>
      <c r="AO201" s="302" t="str">
        <f t="shared" si="87"/>
        <v/>
      </c>
      <c r="AP201" s="303" t="str">
        <f t="shared" si="88"/>
        <v/>
      </c>
      <c r="AQ201" s="304"/>
      <c r="AR201" s="303"/>
      <c r="AT201" s="354"/>
    </row>
    <row r="202" spans="1:46" s="305" customFormat="1" x14ac:dyDescent="0.3">
      <c r="A202" s="287"/>
      <c r="B202" s="288" t="s">
        <v>414</v>
      </c>
      <c r="C202" s="289" t="s">
        <v>113</v>
      </c>
      <c r="D202" s="290"/>
      <c r="E202" s="353"/>
      <c r="F202" s="292"/>
      <c r="G202" s="293"/>
      <c r="H202" s="293"/>
      <c r="I202" s="294" t="str">
        <f t="shared" si="76"/>
        <v/>
      </c>
      <c r="J202" s="295"/>
      <c r="K202" s="296"/>
      <c r="L202" s="296"/>
      <c r="M202" s="296"/>
      <c r="N202" s="296"/>
      <c r="O202" s="296"/>
      <c r="P202" s="296"/>
      <c r="Q202" s="296"/>
      <c r="R202" s="296"/>
      <c r="S202" s="297"/>
      <c r="T202" s="298"/>
      <c r="U202" s="299"/>
      <c r="V202" s="300"/>
      <c r="W202" s="301" t="str">
        <f t="shared" si="77"/>
        <v/>
      </c>
      <c r="X202" s="298"/>
      <c r="Y202" s="299" t="str">
        <f t="shared" si="78"/>
        <v/>
      </c>
      <c r="Z202" s="300"/>
      <c r="AA202" s="301" t="str">
        <f t="shared" si="79"/>
        <v/>
      </c>
      <c r="AB202" s="298"/>
      <c r="AC202" s="299" t="str">
        <f t="shared" si="80"/>
        <v/>
      </c>
      <c r="AD202" s="300"/>
      <c r="AE202" s="301" t="str">
        <f t="shared" si="81"/>
        <v/>
      </c>
      <c r="AF202" s="298"/>
      <c r="AG202" s="299" t="str">
        <f t="shared" si="82"/>
        <v/>
      </c>
      <c r="AH202" s="300"/>
      <c r="AI202" s="301" t="str">
        <f t="shared" si="83"/>
        <v/>
      </c>
      <c r="AJ202" s="298"/>
      <c r="AK202" s="299" t="str">
        <f t="shared" si="84"/>
        <v/>
      </c>
      <c r="AL202" s="300"/>
      <c r="AM202" s="299" t="str">
        <f t="shared" si="85"/>
        <v/>
      </c>
      <c r="AN202" s="298" t="str">
        <f t="shared" si="86"/>
        <v/>
      </c>
      <c r="AO202" s="302" t="str">
        <f t="shared" si="87"/>
        <v/>
      </c>
      <c r="AP202" s="303" t="str">
        <f t="shared" si="88"/>
        <v/>
      </c>
      <c r="AQ202" s="304"/>
      <c r="AR202" s="303"/>
      <c r="AT202" s="354"/>
    </row>
    <row r="203" spans="1:46" s="305" customFormat="1" x14ac:dyDescent="0.3">
      <c r="A203" s="287"/>
      <c r="B203" s="309" t="s">
        <v>415</v>
      </c>
      <c r="C203" s="310" t="s">
        <v>117</v>
      </c>
      <c r="D203" s="311" t="s">
        <v>458</v>
      </c>
      <c r="E203" s="312">
        <v>178.20000000000002</v>
      </c>
      <c r="F203" s="355"/>
      <c r="G203" s="356"/>
      <c r="H203" s="356"/>
      <c r="I203" s="315" t="str">
        <f t="shared" si="76"/>
        <v/>
      </c>
      <c r="J203" s="357"/>
      <c r="K203" s="316">
        <v>178.20000000000002</v>
      </c>
      <c r="L203" s="317"/>
      <c r="M203" s="317"/>
      <c r="N203" s="317"/>
      <c r="O203" s="317"/>
      <c r="P203" s="317"/>
      <c r="Q203" s="317"/>
      <c r="R203" s="317"/>
      <c r="S203" s="318"/>
      <c r="T203" s="319">
        <v>131.78</v>
      </c>
      <c r="U203" s="320">
        <v>23483.196</v>
      </c>
      <c r="V203" s="325"/>
      <c r="W203" s="322">
        <f t="shared" si="77"/>
        <v>0</v>
      </c>
      <c r="X203" s="323"/>
      <c r="Y203" s="324" t="str">
        <f t="shared" si="78"/>
        <v/>
      </c>
      <c r="Z203" s="325"/>
      <c r="AA203" s="322" t="str">
        <f t="shared" si="79"/>
        <v/>
      </c>
      <c r="AB203" s="323"/>
      <c r="AC203" s="324" t="str">
        <f t="shared" si="80"/>
        <v/>
      </c>
      <c r="AD203" s="325"/>
      <c r="AE203" s="322" t="str">
        <f t="shared" si="81"/>
        <v/>
      </c>
      <c r="AF203" s="323"/>
      <c r="AG203" s="324" t="str">
        <f t="shared" si="82"/>
        <v/>
      </c>
      <c r="AH203" s="325"/>
      <c r="AI203" s="322" t="str">
        <f t="shared" si="83"/>
        <v/>
      </c>
      <c r="AJ203" s="323"/>
      <c r="AK203" s="324" t="str">
        <f t="shared" si="84"/>
        <v/>
      </c>
      <c r="AL203" s="325"/>
      <c r="AM203" s="324" t="str">
        <f t="shared" si="85"/>
        <v/>
      </c>
      <c r="AN203" s="319">
        <f t="shared" si="86"/>
        <v>131.78</v>
      </c>
      <c r="AO203" s="326">
        <f t="shared" si="87"/>
        <v>23483.196000000004</v>
      </c>
      <c r="AP203" s="327" t="str">
        <f t="shared" si="88"/>
        <v>CONSORCIO CHAQUICOCHA S.R.L.</v>
      </c>
      <c r="AQ203" s="328">
        <f t="shared" si="89"/>
        <v>131.78</v>
      </c>
      <c r="AR203" s="329">
        <f t="shared" si="90"/>
        <v>23483.196000000004</v>
      </c>
      <c r="AT203" s="330"/>
    </row>
    <row r="204" spans="1:46" s="305" customFormat="1" x14ac:dyDescent="0.3">
      <c r="A204" s="287"/>
      <c r="B204" s="331" t="s">
        <v>416</v>
      </c>
      <c r="C204" s="332" t="s">
        <v>132</v>
      </c>
      <c r="D204" s="333" t="s">
        <v>458</v>
      </c>
      <c r="E204" s="334">
        <v>277.5</v>
      </c>
      <c r="F204" s="355"/>
      <c r="G204" s="356"/>
      <c r="H204" s="356"/>
      <c r="I204" s="315" t="str">
        <f t="shared" si="76"/>
        <v/>
      </c>
      <c r="J204" s="357"/>
      <c r="K204" s="316">
        <v>277.5</v>
      </c>
      <c r="L204" s="317"/>
      <c r="M204" s="317"/>
      <c r="N204" s="317"/>
      <c r="O204" s="317"/>
      <c r="P204" s="317"/>
      <c r="Q204" s="317"/>
      <c r="R204" s="317"/>
      <c r="S204" s="318"/>
      <c r="T204" s="335">
        <v>5.22</v>
      </c>
      <c r="U204" s="336">
        <v>1448.55</v>
      </c>
      <c r="V204" s="325"/>
      <c r="W204" s="322">
        <f t="shared" si="77"/>
        <v>0</v>
      </c>
      <c r="X204" s="323"/>
      <c r="Y204" s="324" t="str">
        <f t="shared" si="78"/>
        <v/>
      </c>
      <c r="Z204" s="325"/>
      <c r="AA204" s="322" t="str">
        <f t="shared" si="79"/>
        <v/>
      </c>
      <c r="AB204" s="323"/>
      <c r="AC204" s="324" t="str">
        <f t="shared" si="80"/>
        <v/>
      </c>
      <c r="AD204" s="325"/>
      <c r="AE204" s="322" t="str">
        <f t="shared" si="81"/>
        <v/>
      </c>
      <c r="AF204" s="323"/>
      <c r="AG204" s="324" t="str">
        <f t="shared" si="82"/>
        <v/>
      </c>
      <c r="AH204" s="325"/>
      <c r="AI204" s="322" t="str">
        <f t="shared" si="83"/>
        <v/>
      </c>
      <c r="AJ204" s="323"/>
      <c r="AK204" s="324" t="str">
        <f t="shared" si="84"/>
        <v/>
      </c>
      <c r="AL204" s="325"/>
      <c r="AM204" s="324" t="str">
        <f t="shared" si="85"/>
        <v/>
      </c>
      <c r="AN204" s="335">
        <f t="shared" si="86"/>
        <v>5.22</v>
      </c>
      <c r="AO204" s="337">
        <f t="shared" si="87"/>
        <v>1448.55</v>
      </c>
      <c r="AP204" s="338" t="str">
        <f t="shared" si="88"/>
        <v>CONSORCIO CHAQUICOCHA S.R.L.</v>
      </c>
      <c r="AQ204" s="339">
        <f t="shared" si="89"/>
        <v>5.22</v>
      </c>
      <c r="AR204" s="340">
        <f t="shared" si="90"/>
        <v>1448.55</v>
      </c>
      <c r="AT204" s="341"/>
    </row>
    <row r="205" spans="1:46" s="305" customFormat="1" x14ac:dyDescent="0.3">
      <c r="A205" s="287"/>
      <c r="B205" s="342" t="s">
        <v>417</v>
      </c>
      <c r="C205" s="343" t="s">
        <v>180</v>
      </c>
      <c r="D205" s="344" t="s">
        <v>458</v>
      </c>
      <c r="E205" s="345">
        <v>12.884</v>
      </c>
      <c r="F205" s="355"/>
      <c r="G205" s="356"/>
      <c r="H205" s="356"/>
      <c r="I205" s="315" t="str">
        <f t="shared" si="76"/>
        <v/>
      </c>
      <c r="J205" s="357"/>
      <c r="K205" s="316">
        <v>12.884</v>
      </c>
      <c r="L205" s="317"/>
      <c r="M205" s="317"/>
      <c r="N205" s="317"/>
      <c r="O205" s="317"/>
      <c r="P205" s="317"/>
      <c r="Q205" s="317"/>
      <c r="R205" s="317"/>
      <c r="S205" s="318"/>
      <c r="T205" s="346">
        <v>61.97</v>
      </c>
      <c r="U205" s="347">
        <v>798.17360000000008</v>
      </c>
      <c r="V205" s="325"/>
      <c r="W205" s="322">
        <f t="shared" si="77"/>
        <v>0</v>
      </c>
      <c r="X205" s="323"/>
      <c r="Y205" s="324" t="str">
        <f t="shared" si="78"/>
        <v/>
      </c>
      <c r="Z205" s="325"/>
      <c r="AA205" s="322" t="str">
        <f t="shared" si="79"/>
        <v/>
      </c>
      <c r="AB205" s="323"/>
      <c r="AC205" s="324" t="str">
        <f t="shared" si="80"/>
        <v/>
      </c>
      <c r="AD205" s="325"/>
      <c r="AE205" s="322" t="str">
        <f t="shared" si="81"/>
        <v/>
      </c>
      <c r="AF205" s="323"/>
      <c r="AG205" s="324" t="str">
        <f t="shared" si="82"/>
        <v/>
      </c>
      <c r="AH205" s="325"/>
      <c r="AI205" s="322" t="str">
        <f t="shared" si="83"/>
        <v/>
      </c>
      <c r="AJ205" s="323"/>
      <c r="AK205" s="324" t="str">
        <f t="shared" si="84"/>
        <v/>
      </c>
      <c r="AL205" s="325"/>
      <c r="AM205" s="324" t="str">
        <f t="shared" si="85"/>
        <v/>
      </c>
      <c r="AN205" s="346">
        <f t="shared" si="86"/>
        <v>61.97</v>
      </c>
      <c r="AO205" s="348">
        <f t="shared" si="87"/>
        <v>798.42147999999997</v>
      </c>
      <c r="AP205" s="349" t="str">
        <f t="shared" si="88"/>
        <v>CONSORCIO CHAQUICOCHA S.R.L.</v>
      </c>
      <c r="AQ205" s="350">
        <f t="shared" si="89"/>
        <v>61.97</v>
      </c>
      <c r="AR205" s="351">
        <f t="shared" si="90"/>
        <v>798.42147999999997</v>
      </c>
      <c r="AT205" s="352"/>
    </row>
    <row r="206" spans="1:46" s="305" customFormat="1" x14ac:dyDescent="0.3">
      <c r="A206" s="287"/>
      <c r="B206" s="288" t="s">
        <v>418</v>
      </c>
      <c r="C206" s="289" t="s">
        <v>152</v>
      </c>
      <c r="D206" s="290"/>
      <c r="E206" s="353"/>
      <c r="F206" s="292"/>
      <c r="G206" s="293"/>
      <c r="H206" s="293"/>
      <c r="I206" s="294" t="str">
        <f t="shared" si="76"/>
        <v/>
      </c>
      <c r="J206" s="295"/>
      <c r="K206" s="296"/>
      <c r="L206" s="296"/>
      <c r="M206" s="296"/>
      <c r="N206" s="296"/>
      <c r="O206" s="296"/>
      <c r="P206" s="296"/>
      <c r="Q206" s="296"/>
      <c r="R206" s="296"/>
      <c r="S206" s="297"/>
      <c r="T206" s="298"/>
      <c r="U206" s="299"/>
      <c r="V206" s="300"/>
      <c r="W206" s="301" t="str">
        <f t="shared" si="77"/>
        <v/>
      </c>
      <c r="X206" s="298"/>
      <c r="Y206" s="299" t="str">
        <f t="shared" si="78"/>
        <v/>
      </c>
      <c r="Z206" s="300"/>
      <c r="AA206" s="301" t="str">
        <f t="shared" si="79"/>
        <v/>
      </c>
      <c r="AB206" s="298"/>
      <c r="AC206" s="299" t="str">
        <f t="shared" si="80"/>
        <v/>
      </c>
      <c r="AD206" s="300"/>
      <c r="AE206" s="301" t="str">
        <f t="shared" si="81"/>
        <v/>
      </c>
      <c r="AF206" s="298"/>
      <c r="AG206" s="299" t="str">
        <f t="shared" si="82"/>
        <v/>
      </c>
      <c r="AH206" s="300"/>
      <c r="AI206" s="301" t="str">
        <f t="shared" si="83"/>
        <v/>
      </c>
      <c r="AJ206" s="298"/>
      <c r="AK206" s="299" t="str">
        <f t="shared" si="84"/>
        <v/>
      </c>
      <c r="AL206" s="300"/>
      <c r="AM206" s="299" t="str">
        <f t="shared" si="85"/>
        <v/>
      </c>
      <c r="AN206" s="298" t="str">
        <f t="shared" si="86"/>
        <v/>
      </c>
      <c r="AO206" s="302" t="str">
        <f t="shared" si="87"/>
        <v/>
      </c>
      <c r="AP206" s="303" t="str">
        <f t="shared" si="88"/>
        <v/>
      </c>
      <c r="AQ206" s="304"/>
      <c r="AR206" s="303"/>
      <c r="AT206" s="354"/>
    </row>
    <row r="207" spans="1:46" s="305" customFormat="1" x14ac:dyDescent="0.3">
      <c r="A207" s="287"/>
      <c r="B207" s="309" t="s">
        <v>419</v>
      </c>
      <c r="C207" s="310" t="s">
        <v>196</v>
      </c>
      <c r="D207" s="311" t="s">
        <v>456</v>
      </c>
      <c r="E207" s="312">
        <v>21.621600000000004</v>
      </c>
      <c r="F207" s="355"/>
      <c r="G207" s="356"/>
      <c r="H207" s="356"/>
      <c r="I207" s="315" t="str">
        <f t="shared" si="76"/>
        <v/>
      </c>
      <c r="J207" s="357"/>
      <c r="K207" s="316">
        <v>21.621600000000004</v>
      </c>
      <c r="L207" s="317"/>
      <c r="M207" s="317"/>
      <c r="N207" s="317"/>
      <c r="O207" s="317"/>
      <c r="P207" s="317"/>
      <c r="Q207" s="317"/>
      <c r="R207" s="317"/>
      <c r="S207" s="318"/>
      <c r="T207" s="319">
        <v>67.84</v>
      </c>
      <c r="U207" s="320">
        <v>1466.7008000000001</v>
      </c>
      <c r="V207" s="325"/>
      <c r="W207" s="322">
        <f t="shared" si="77"/>
        <v>0</v>
      </c>
      <c r="X207" s="323"/>
      <c r="Y207" s="324" t="str">
        <f t="shared" si="78"/>
        <v/>
      </c>
      <c r="Z207" s="325"/>
      <c r="AA207" s="322" t="str">
        <f t="shared" si="79"/>
        <v/>
      </c>
      <c r="AB207" s="323"/>
      <c r="AC207" s="324" t="str">
        <f t="shared" si="80"/>
        <v/>
      </c>
      <c r="AD207" s="325"/>
      <c r="AE207" s="322" t="str">
        <f t="shared" si="81"/>
        <v/>
      </c>
      <c r="AF207" s="323"/>
      <c r="AG207" s="324" t="str">
        <f t="shared" si="82"/>
        <v/>
      </c>
      <c r="AH207" s="325"/>
      <c r="AI207" s="322" t="str">
        <f t="shared" si="83"/>
        <v/>
      </c>
      <c r="AJ207" s="323"/>
      <c r="AK207" s="324" t="str">
        <f t="shared" si="84"/>
        <v/>
      </c>
      <c r="AL207" s="325"/>
      <c r="AM207" s="324" t="str">
        <f t="shared" si="85"/>
        <v/>
      </c>
      <c r="AN207" s="319">
        <f t="shared" si="86"/>
        <v>67.84</v>
      </c>
      <c r="AO207" s="326">
        <f t="shared" si="87"/>
        <v>1466.8093440000005</v>
      </c>
      <c r="AP207" s="327" t="str">
        <f t="shared" si="88"/>
        <v>CONSORCIO CHAQUICOCHA S.R.L.</v>
      </c>
      <c r="AQ207" s="328">
        <f t="shared" si="89"/>
        <v>67.84</v>
      </c>
      <c r="AR207" s="329">
        <f t="shared" si="90"/>
        <v>1466.8093440000005</v>
      </c>
      <c r="AT207" s="330" t="s">
        <v>543</v>
      </c>
    </row>
    <row r="208" spans="1:46" s="305" customFormat="1" x14ac:dyDescent="0.3">
      <c r="A208" s="287"/>
      <c r="B208" s="331" t="s">
        <v>420</v>
      </c>
      <c r="C208" s="332" t="s">
        <v>124</v>
      </c>
      <c r="D208" s="333" t="s">
        <v>456</v>
      </c>
      <c r="E208" s="334">
        <v>629.30079999999998</v>
      </c>
      <c r="F208" s="355"/>
      <c r="G208" s="356"/>
      <c r="H208" s="356"/>
      <c r="I208" s="315" t="str">
        <f t="shared" si="76"/>
        <v/>
      </c>
      <c r="J208" s="357"/>
      <c r="K208" s="316">
        <v>629.30079999999998</v>
      </c>
      <c r="L208" s="317"/>
      <c r="M208" s="317"/>
      <c r="N208" s="317"/>
      <c r="O208" s="317"/>
      <c r="P208" s="317"/>
      <c r="Q208" s="317"/>
      <c r="R208" s="317"/>
      <c r="S208" s="318"/>
      <c r="T208" s="335">
        <v>67.84</v>
      </c>
      <c r="U208" s="336">
        <v>42691.712</v>
      </c>
      <c r="V208" s="325"/>
      <c r="W208" s="322">
        <f t="shared" si="77"/>
        <v>0</v>
      </c>
      <c r="X208" s="323"/>
      <c r="Y208" s="324" t="str">
        <f t="shared" si="78"/>
        <v/>
      </c>
      <c r="Z208" s="325"/>
      <c r="AA208" s="322" t="str">
        <f t="shared" si="79"/>
        <v/>
      </c>
      <c r="AB208" s="323"/>
      <c r="AC208" s="324" t="str">
        <f t="shared" si="80"/>
        <v/>
      </c>
      <c r="AD208" s="325"/>
      <c r="AE208" s="322" t="str">
        <f t="shared" si="81"/>
        <v/>
      </c>
      <c r="AF208" s="323"/>
      <c r="AG208" s="324" t="str">
        <f t="shared" si="82"/>
        <v/>
      </c>
      <c r="AH208" s="325"/>
      <c r="AI208" s="322" t="str">
        <f t="shared" si="83"/>
        <v/>
      </c>
      <c r="AJ208" s="323"/>
      <c r="AK208" s="324" t="str">
        <f t="shared" si="84"/>
        <v/>
      </c>
      <c r="AL208" s="325"/>
      <c r="AM208" s="324" t="str">
        <f t="shared" si="85"/>
        <v/>
      </c>
      <c r="AN208" s="335">
        <f t="shared" si="86"/>
        <v>67.84</v>
      </c>
      <c r="AO208" s="337">
        <f t="shared" si="87"/>
        <v>42691.766272000001</v>
      </c>
      <c r="AP208" s="338" t="str">
        <f t="shared" si="88"/>
        <v>CONSORCIO CHAQUICOCHA S.R.L.</v>
      </c>
      <c r="AQ208" s="339">
        <f t="shared" si="89"/>
        <v>67.84</v>
      </c>
      <c r="AR208" s="340">
        <f t="shared" si="90"/>
        <v>42691.766272000001</v>
      </c>
      <c r="AT208" s="341" t="s">
        <v>543</v>
      </c>
    </row>
    <row r="209" spans="1:46" s="305" customFormat="1" x14ac:dyDescent="0.3">
      <c r="A209" s="287"/>
      <c r="B209" s="331" t="s">
        <v>421</v>
      </c>
      <c r="C209" s="332" t="s">
        <v>197</v>
      </c>
      <c r="D209" s="333" t="s">
        <v>456</v>
      </c>
      <c r="E209" s="334">
        <v>926.1407999999999</v>
      </c>
      <c r="F209" s="355"/>
      <c r="G209" s="356"/>
      <c r="H209" s="356"/>
      <c r="I209" s="315" t="str">
        <f t="shared" si="76"/>
        <v/>
      </c>
      <c r="J209" s="357"/>
      <c r="K209" s="316">
        <v>926.1407999999999</v>
      </c>
      <c r="L209" s="317"/>
      <c r="M209" s="317"/>
      <c r="N209" s="317"/>
      <c r="O209" s="317"/>
      <c r="P209" s="317"/>
      <c r="Q209" s="317"/>
      <c r="R209" s="317"/>
      <c r="S209" s="318"/>
      <c r="T209" s="335">
        <v>99.95</v>
      </c>
      <c r="U209" s="336">
        <v>92567.692999999999</v>
      </c>
      <c r="V209" s="325"/>
      <c r="W209" s="322">
        <f t="shared" si="77"/>
        <v>0</v>
      </c>
      <c r="X209" s="323"/>
      <c r="Y209" s="324" t="str">
        <f t="shared" si="78"/>
        <v/>
      </c>
      <c r="Z209" s="325"/>
      <c r="AA209" s="322" t="str">
        <f t="shared" si="79"/>
        <v/>
      </c>
      <c r="AB209" s="323"/>
      <c r="AC209" s="324" t="str">
        <f t="shared" si="80"/>
        <v/>
      </c>
      <c r="AD209" s="325"/>
      <c r="AE209" s="322" t="str">
        <f t="shared" si="81"/>
        <v/>
      </c>
      <c r="AF209" s="323"/>
      <c r="AG209" s="324" t="str">
        <f t="shared" si="82"/>
        <v/>
      </c>
      <c r="AH209" s="325"/>
      <c r="AI209" s="322" t="str">
        <f t="shared" si="83"/>
        <v/>
      </c>
      <c r="AJ209" s="323"/>
      <c r="AK209" s="324" t="str">
        <f t="shared" si="84"/>
        <v/>
      </c>
      <c r="AL209" s="325"/>
      <c r="AM209" s="324" t="str">
        <f t="shared" si="85"/>
        <v/>
      </c>
      <c r="AN209" s="335">
        <f t="shared" si="86"/>
        <v>99.95</v>
      </c>
      <c r="AO209" s="337">
        <f t="shared" si="87"/>
        <v>92567.772959999988</v>
      </c>
      <c r="AP209" s="338" t="str">
        <f t="shared" si="88"/>
        <v>CONSORCIO CHAQUICOCHA S.R.L.</v>
      </c>
      <c r="AQ209" s="339">
        <f t="shared" si="89"/>
        <v>99.95</v>
      </c>
      <c r="AR209" s="340">
        <f t="shared" si="90"/>
        <v>92567.772959999988</v>
      </c>
      <c r="AT209" s="341"/>
    </row>
    <row r="210" spans="1:46" s="305" customFormat="1" x14ac:dyDescent="0.3">
      <c r="A210" s="287"/>
      <c r="B210" s="331" t="s">
        <v>422</v>
      </c>
      <c r="C210" s="332" t="s">
        <v>153</v>
      </c>
      <c r="D210" s="333" t="s">
        <v>458</v>
      </c>
      <c r="E210" s="334">
        <v>32.575000000000003</v>
      </c>
      <c r="F210" s="355"/>
      <c r="G210" s="356"/>
      <c r="H210" s="356"/>
      <c r="I210" s="315" t="str">
        <f t="shared" si="76"/>
        <v/>
      </c>
      <c r="J210" s="357"/>
      <c r="K210" s="316">
        <v>32.575000000000003</v>
      </c>
      <c r="L210" s="317"/>
      <c r="M210" s="317"/>
      <c r="N210" s="317"/>
      <c r="O210" s="317"/>
      <c r="P210" s="317"/>
      <c r="Q210" s="317"/>
      <c r="R210" s="317"/>
      <c r="S210" s="318"/>
      <c r="T210" s="335">
        <v>455.18</v>
      </c>
      <c r="U210" s="336">
        <v>14829.7644</v>
      </c>
      <c r="V210" s="325"/>
      <c r="W210" s="322">
        <f t="shared" si="77"/>
        <v>0</v>
      </c>
      <c r="X210" s="323"/>
      <c r="Y210" s="324" t="str">
        <f t="shared" si="78"/>
        <v/>
      </c>
      <c r="Z210" s="325"/>
      <c r="AA210" s="322" t="str">
        <f t="shared" si="79"/>
        <v/>
      </c>
      <c r="AB210" s="323"/>
      <c r="AC210" s="324" t="str">
        <f t="shared" si="80"/>
        <v/>
      </c>
      <c r="AD210" s="325"/>
      <c r="AE210" s="322" t="str">
        <f t="shared" si="81"/>
        <v/>
      </c>
      <c r="AF210" s="323"/>
      <c r="AG210" s="324" t="str">
        <f t="shared" si="82"/>
        <v/>
      </c>
      <c r="AH210" s="325"/>
      <c r="AI210" s="322" t="str">
        <f t="shared" si="83"/>
        <v/>
      </c>
      <c r="AJ210" s="323"/>
      <c r="AK210" s="324" t="str">
        <f t="shared" si="84"/>
        <v/>
      </c>
      <c r="AL210" s="325"/>
      <c r="AM210" s="324" t="str">
        <f t="shared" si="85"/>
        <v/>
      </c>
      <c r="AN210" s="335">
        <f t="shared" si="86"/>
        <v>455.18</v>
      </c>
      <c r="AO210" s="337">
        <f t="shared" si="87"/>
        <v>14827.488500000001</v>
      </c>
      <c r="AP210" s="338" t="str">
        <f t="shared" si="88"/>
        <v>CONSORCIO CHAQUICOCHA S.R.L.</v>
      </c>
      <c r="AQ210" s="339">
        <f t="shared" si="89"/>
        <v>455.18</v>
      </c>
      <c r="AR210" s="340">
        <f t="shared" si="90"/>
        <v>14827.488500000001</v>
      </c>
      <c r="AT210" s="341" t="s">
        <v>547</v>
      </c>
    </row>
    <row r="211" spans="1:46" s="305" customFormat="1" x14ac:dyDescent="0.3">
      <c r="A211" s="287"/>
      <c r="B211" s="331" t="s">
        <v>423</v>
      </c>
      <c r="C211" s="332" t="s">
        <v>154</v>
      </c>
      <c r="D211" s="333" t="s">
        <v>458</v>
      </c>
      <c r="E211" s="334">
        <v>49.851999999999997</v>
      </c>
      <c r="F211" s="355"/>
      <c r="G211" s="356"/>
      <c r="H211" s="356"/>
      <c r="I211" s="315" t="str">
        <f t="shared" si="76"/>
        <v/>
      </c>
      <c r="J211" s="357"/>
      <c r="K211" s="316">
        <v>49.851999999999997</v>
      </c>
      <c r="L211" s="317"/>
      <c r="M211" s="317"/>
      <c r="N211" s="317"/>
      <c r="O211" s="317"/>
      <c r="P211" s="317"/>
      <c r="Q211" s="317"/>
      <c r="R211" s="317"/>
      <c r="S211" s="318"/>
      <c r="T211" s="335">
        <v>771.41</v>
      </c>
      <c r="U211" s="336">
        <v>38454.788500000002</v>
      </c>
      <c r="V211" s="325"/>
      <c r="W211" s="322">
        <f t="shared" si="77"/>
        <v>0</v>
      </c>
      <c r="X211" s="323"/>
      <c r="Y211" s="324" t="str">
        <f t="shared" si="78"/>
        <v/>
      </c>
      <c r="Z211" s="325"/>
      <c r="AA211" s="322" t="str">
        <f t="shared" si="79"/>
        <v/>
      </c>
      <c r="AB211" s="323"/>
      <c r="AC211" s="324" t="str">
        <f t="shared" si="80"/>
        <v/>
      </c>
      <c r="AD211" s="325"/>
      <c r="AE211" s="322" t="str">
        <f t="shared" si="81"/>
        <v/>
      </c>
      <c r="AF211" s="323"/>
      <c r="AG211" s="324" t="str">
        <f t="shared" si="82"/>
        <v/>
      </c>
      <c r="AH211" s="325"/>
      <c r="AI211" s="322" t="str">
        <f t="shared" si="83"/>
        <v/>
      </c>
      <c r="AJ211" s="323"/>
      <c r="AK211" s="324" t="str">
        <f t="shared" si="84"/>
        <v/>
      </c>
      <c r="AL211" s="325"/>
      <c r="AM211" s="324" t="str">
        <f t="shared" si="85"/>
        <v/>
      </c>
      <c r="AN211" s="335">
        <f t="shared" si="86"/>
        <v>771.41</v>
      </c>
      <c r="AO211" s="337">
        <f t="shared" si="87"/>
        <v>38456.331319999998</v>
      </c>
      <c r="AP211" s="338" t="str">
        <f t="shared" si="88"/>
        <v>CONSORCIO CHAQUICOCHA S.R.L.</v>
      </c>
      <c r="AQ211" s="339">
        <f t="shared" si="89"/>
        <v>771.41</v>
      </c>
      <c r="AR211" s="340">
        <f t="shared" si="90"/>
        <v>38456.331319999998</v>
      </c>
      <c r="AT211" s="341" t="s">
        <v>547</v>
      </c>
    </row>
    <row r="212" spans="1:46" s="305" customFormat="1" x14ac:dyDescent="0.3">
      <c r="A212" s="287"/>
      <c r="B212" s="331" t="s">
        <v>424</v>
      </c>
      <c r="C212" s="332" t="s">
        <v>198</v>
      </c>
      <c r="D212" s="333" t="s">
        <v>459</v>
      </c>
      <c r="E212" s="334">
        <v>308.88</v>
      </c>
      <c r="F212" s="355"/>
      <c r="G212" s="356"/>
      <c r="H212" s="356"/>
      <c r="I212" s="315" t="str">
        <f t="shared" si="76"/>
        <v/>
      </c>
      <c r="J212" s="357"/>
      <c r="K212" s="316">
        <v>308.88</v>
      </c>
      <c r="L212" s="317"/>
      <c r="M212" s="317"/>
      <c r="N212" s="317"/>
      <c r="O212" s="317"/>
      <c r="P212" s="317"/>
      <c r="Q212" s="317"/>
      <c r="R212" s="317"/>
      <c r="S212" s="318"/>
      <c r="T212" s="335">
        <v>33.89</v>
      </c>
      <c r="U212" s="336">
        <v>10467.9432</v>
      </c>
      <c r="V212" s="325"/>
      <c r="W212" s="322">
        <f t="shared" si="77"/>
        <v>0</v>
      </c>
      <c r="X212" s="323"/>
      <c r="Y212" s="324" t="str">
        <f t="shared" si="78"/>
        <v/>
      </c>
      <c r="Z212" s="325"/>
      <c r="AA212" s="322" t="str">
        <f t="shared" si="79"/>
        <v/>
      </c>
      <c r="AB212" s="323"/>
      <c r="AC212" s="324" t="str">
        <f t="shared" si="80"/>
        <v/>
      </c>
      <c r="AD212" s="325"/>
      <c r="AE212" s="322" t="str">
        <f t="shared" si="81"/>
        <v/>
      </c>
      <c r="AF212" s="323"/>
      <c r="AG212" s="324" t="str">
        <f t="shared" si="82"/>
        <v/>
      </c>
      <c r="AH212" s="325"/>
      <c r="AI212" s="322" t="str">
        <f t="shared" si="83"/>
        <v/>
      </c>
      <c r="AJ212" s="323"/>
      <c r="AK212" s="324" t="str">
        <f t="shared" si="84"/>
        <v/>
      </c>
      <c r="AL212" s="325"/>
      <c r="AM212" s="324" t="str">
        <f t="shared" si="85"/>
        <v/>
      </c>
      <c r="AN212" s="335">
        <f t="shared" si="86"/>
        <v>33.89</v>
      </c>
      <c r="AO212" s="337">
        <f t="shared" si="87"/>
        <v>10467.9432</v>
      </c>
      <c r="AP212" s="338" t="str">
        <f t="shared" si="88"/>
        <v>CONSORCIO CHAQUICOCHA S.R.L.</v>
      </c>
      <c r="AQ212" s="339">
        <f t="shared" si="89"/>
        <v>33.89</v>
      </c>
      <c r="AR212" s="340">
        <f t="shared" si="90"/>
        <v>10467.9432</v>
      </c>
      <c r="AT212" s="341"/>
    </row>
    <row r="213" spans="1:46" s="305" customFormat="1" x14ac:dyDescent="0.3">
      <c r="A213" s="287"/>
      <c r="B213" s="342" t="s">
        <v>425</v>
      </c>
      <c r="C213" s="343" t="s">
        <v>194</v>
      </c>
      <c r="D213" s="344" t="s">
        <v>458</v>
      </c>
      <c r="E213" s="345">
        <v>1.5</v>
      </c>
      <c r="F213" s="355"/>
      <c r="G213" s="356"/>
      <c r="H213" s="356"/>
      <c r="I213" s="315" t="str">
        <f t="shared" si="76"/>
        <v/>
      </c>
      <c r="J213" s="357"/>
      <c r="K213" s="316">
        <v>1.5</v>
      </c>
      <c r="L213" s="317"/>
      <c r="M213" s="317"/>
      <c r="N213" s="317"/>
      <c r="O213" s="317"/>
      <c r="P213" s="317"/>
      <c r="Q213" s="317"/>
      <c r="R213" s="317"/>
      <c r="S213" s="318"/>
      <c r="T213" s="346">
        <v>353.49</v>
      </c>
      <c r="U213" s="347">
        <v>530.23500000000001</v>
      </c>
      <c r="V213" s="325"/>
      <c r="W213" s="322">
        <f t="shared" si="77"/>
        <v>0</v>
      </c>
      <c r="X213" s="323"/>
      <c r="Y213" s="324" t="str">
        <f t="shared" si="78"/>
        <v/>
      </c>
      <c r="Z213" s="325"/>
      <c r="AA213" s="322" t="str">
        <f t="shared" si="79"/>
        <v/>
      </c>
      <c r="AB213" s="323"/>
      <c r="AC213" s="324" t="str">
        <f t="shared" si="80"/>
        <v/>
      </c>
      <c r="AD213" s="325"/>
      <c r="AE213" s="322" t="str">
        <f t="shared" si="81"/>
        <v/>
      </c>
      <c r="AF213" s="323"/>
      <c r="AG213" s="324" t="str">
        <f t="shared" si="82"/>
        <v/>
      </c>
      <c r="AH213" s="325"/>
      <c r="AI213" s="322" t="str">
        <f t="shared" si="83"/>
        <v/>
      </c>
      <c r="AJ213" s="323"/>
      <c r="AK213" s="324" t="str">
        <f t="shared" si="84"/>
        <v/>
      </c>
      <c r="AL213" s="325"/>
      <c r="AM213" s="324" t="str">
        <f t="shared" si="85"/>
        <v/>
      </c>
      <c r="AN213" s="346">
        <f t="shared" si="86"/>
        <v>353.49</v>
      </c>
      <c r="AO213" s="348">
        <f t="shared" si="87"/>
        <v>530.23500000000001</v>
      </c>
      <c r="AP213" s="349" t="str">
        <f t="shared" si="88"/>
        <v>CONSORCIO CHAQUICOCHA S.R.L.</v>
      </c>
      <c r="AQ213" s="350">
        <f t="shared" si="89"/>
        <v>353.49</v>
      </c>
      <c r="AR213" s="351">
        <f t="shared" si="90"/>
        <v>530.23500000000001</v>
      </c>
      <c r="AT213" s="352"/>
    </row>
    <row r="214" spans="1:46" s="305" customFormat="1" x14ac:dyDescent="0.3">
      <c r="A214" s="287"/>
      <c r="B214" s="288">
        <v>2.5</v>
      </c>
      <c r="C214" s="289" t="s">
        <v>199</v>
      </c>
      <c r="D214" s="290"/>
      <c r="E214" s="353"/>
      <c r="F214" s="292"/>
      <c r="G214" s="293"/>
      <c r="H214" s="293"/>
      <c r="I214" s="294" t="str">
        <f t="shared" si="76"/>
        <v/>
      </c>
      <c r="J214" s="295"/>
      <c r="K214" s="296"/>
      <c r="L214" s="296"/>
      <c r="M214" s="296"/>
      <c r="N214" s="296"/>
      <c r="O214" s="296"/>
      <c r="P214" s="296"/>
      <c r="Q214" s="296"/>
      <c r="R214" s="296"/>
      <c r="S214" s="297"/>
      <c r="T214" s="298"/>
      <c r="U214" s="299"/>
      <c r="V214" s="300"/>
      <c r="W214" s="301" t="str">
        <f t="shared" si="77"/>
        <v/>
      </c>
      <c r="X214" s="298"/>
      <c r="Y214" s="299" t="str">
        <f t="shared" si="78"/>
        <v/>
      </c>
      <c r="Z214" s="300"/>
      <c r="AA214" s="301" t="str">
        <f t="shared" si="79"/>
        <v/>
      </c>
      <c r="AB214" s="298"/>
      <c r="AC214" s="299" t="str">
        <f t="shared" si="80"/>
        <v/>
      </c>
      <c r="AD214" s="300"/>
      <c r="AE214" s="301" t="str">
        <f t="shared" si="81"/>
        <v/>
      </c>
      <c r="AF214" s="298"/>
      <c r="AG214" s="299" t="str">
        <f t="shared" si="82"/>
        <v/>
      </c>
      <c r="AH214" s="300"/>
      <c r="AI214" s="301" t="str">
        <f t="shared" si="83"/>
        <v/>
      </c>
      <c r="AJ214" s="298"/>
      <c r="AK214" s="299" t="str">
        <f t="shared" si="84"/>
        <v/>
      </c>
      <c r="AL214" s="300"/>
      <c r="AM214" s="299" t="str">
        <f t="shared" si="85"/>
        <v/>
      </c>
      <c r="AN214" s="298" t="str">
        <f t="shared" si="86"/>
        <v/>
      </c>
      <c r="AO214" s="302" t="str">
        <f t="shared" si="87"/>
        <v/>
      </c>
      <c r="AP214" s="303" t="str">
        <f t="shared" si="88"/>
        <v/>
      </c>
      <c r="AQ214" s="304"/>
      <c r="AR214" s="303"/>
      <c r="AT214" s="354"/>
    </row>
    <row r="215" spans="1:46" s="305" customFormat="1" x14ac:dyDescent="0.3">
      <c r="A215" s="287"/>
      <c r="B215" s="309" t="s">
        <v>426</v>
      </c>
      <c r="C215" s="310" t="s">
        <v>117</v>
      </c>
      <c r="D215" s="311" t="s">
        <v>458</v>
      </c>
      <c r="E215" s="312">
        <v>2.38775</v>
      </c>
      <c r="F215" s="355"/>
      <c r="G215" s="356"/>
      <c r="H215" s="356"/>
      <c r="I215" s="315" t="str">
        <f t="shared" si="76"/>
        <v/>
      </c>
      <c r="J215" s="357"/>
      <c r="K215" s="316">
        <v>2.38775</v>
      </c>
      <c r="L215" s="317"/>
      <c r="M215" s="317"/>
      <c r="N215" s="317"/>
      <c r="O215" s="317"/>
      <c r="P215" s="317"/>
      <c r="Q215" s="317"/>
      <c r="R215" s="317"/>
      <c r="S215" s="318"/>
      <c r="T215" s="319">
        <v>131.78</v>
      </c>
      <c r="U215" s="320">
        <v>314.95420000000001</v>
      </c>
      <c r="V215" s="325"/>
      <c r="W215" s="322">
        <f t="shared" si="77"/>
        <v>0</v>
      </c>
      <c r="X215" s="323"/>
      <c r="Y215" s="324" t="str">
        <f t="shared" si="78"/>
        <v/>
      </c>
      <c r="Z215" s="325"/>
      <c r="AA215" s="322" t="str">
        <f t="shared" si="79"/>
        <v/>
      </c>
      <c r="AB215" s="323"/>
      <c r="AC215" s="324" t="str">
        <f t="shared" si="80"/>
        <v/>
      </c>
      <c r="AD215" s="325"/>
      <c r="AE215" s="322" t="str">
        <f t="shared" si="81"/>
        <v/>
      </c>
      <c r="AF215" s="323"/>
      <c r="AG215" s="324" t="str">
        <f t="shared" si="82"/>
        <v/>
      </c>
      <c r="AH215" s="325"/>
      <c r="AI215" s="322" t="str">
        <f t="shared" si="83"/>
        <v/>
      </c>
      <c r="AJ215" s="323"/>
      <c r="AK215" s="324" t="str">
        <f t="shared" si="84"/>
        <v/>
      </c>
      <c r="AL215" s="325"/>
      <c r="AM215" s="324" t="str">
        <f t="shared" si="85"/>
        <v/>
      </c>
      <c r="AN215" s="319">
        <f t="shared" si="86"/>
        <v>131.78</v>
      </c>
      <c r="AO215" s="326">
        <f t="shared" si="87"/>
        <v>314.65769499999999</v>
      </c>
      <c r="AP215" s="327" t="str">
        <f t="shared" si="88"/>
        <v>CONSORCIO CHAQUICOCHA S.R.L.</v>
      </c>
      <c r="AQ215" s="328">
        <f t="shared" si="89"/>
        <v>131.78</v>
      </c>
      <c r="AR215" s="329">
        <f t="shared" si="90"/>
        <v>314.65769499999999</v>
      </c>
      <c r="AT215" s="330"/>
    </row>
    <row r="216" spans="1:46" s="305" customFormat="1" x14ac:dyDescent="0.3">
      <c r="A216" s="287"/>
      <c r="B216" s="331" t="s">
        <v>427</v>
      </c>
      <c r="C216" s="332" t="s">
        <v>150</v>
      </c>
      <c r="D216" s="333" t="s">
        <v>458</v>
      </c>
      <c r="E216" s="334">
        <v>934.25</v>
      </c>
      <c r="F216" s="355"/>
      <c r="G216" s="356"/>
      <c r="H216" s="356"/>
      <c r="I216" s="315" t="str">
        <f t="shared" si="76"/>
        <v/>
      </c>
      <c r="J216" s="357"/>
      <c r="K216" s="316">
        <v>934.25</v>
      </c>
      <c r="L216" s="317"/>
      <c r="M216" s="317"/>
      <c r="N216" s="317"/>
      <c r="O216" s="317"/>
      <c r="P216" s="317"/>
      <c r="Q216" s="317"/>
      <c r="R216" s="317"/>
      <c r="S216" s="318"/>
      <c r="T216" s="335">
        <v>28.58</v>
      </c>
      <c r="U216" s="336">
        <v>26700.864999999998</v>
      </c>
      <c r="V216" s="325"/>
      <c r="W216" s="322">
        <f t="shared" si="77"/>
        <v>0</v>
      </c>
      <c r="X216" s="323"/>
      <c r="Y216" s="324" t="str">
        <f t="shared" si="78"/>
        <v/>
      </c>
      <c r="Z216" s="325"/>
      <c r="AA216" s="322" t="str">
        <f t="shared" si="79"/>
        <v/>
      </c>
      <c r="AB216" s="323"/>
      <c r="AC216" s="324" t="str">
        <f t="shared" si="80"/>
        <v/>
      </c>
      <c r="AD216" s="325"/>
      <c r="AE216" s="322" t="str">
        <f t="shared" si="81"/>
        <v/>
      </c>
      <c r="AF216" s="323"/>
      <c r="AG216" s="324" t="str">
        <f t="shared" si="82"/>
        <v/>
      </c>
      <c r="AH216" s="325"/>
      <c r="AI216" s="322" t="str">
        <f t="shared" si="83"/>
        <v/>
      </c>
      <c r="AJ216" s="323"/>
      <c r="AK216" s="324" t="str">
        <f t="shared" si="84"/>
        <v/>
      </c>
      <c r="AL216" s="325"/>
      <c r="AM216" s="324" t="str">
        <f t="shared" si="85"/>
        <v/>
      </c>
      <c r="AN216" s="335">
        <f t="shared" si="86"/>
        <v>28.58</v>
      </c>
      <c r="AO216" s="337">
        <f t="shared" si="87"/>
        <v>26700.864999999998</v>
      </c>
      <c r="AP216" s="338" t="str">
        <f t="shared" si="88"/>
        <v>CONSORCIO CHAQUICOCHA S.R.L.</v>
      </c>
      <c r="AQ216" s="339">
        <f t="shared" si="89"/>
        <v>28.58</v>
      </c>
      <c r="AR216" s="340">
        <f t="shared" si="90"/>
        <v>26700.864999999998</v>
      </c>
      <c r="AT216" s="341"/>
    </row>
    <row r="217" spans="1:46" s="305" customFormat="1" x14ac:dyDescent="0.3">
      <c r="A217" s="287"/>
      <c r="B217" s="331" t="s">
        <v>428</v>
      </c>
      <c r="C217" s="332" t="s">
        <v>200</v>
      </c>
      <c r="D217" s="333" t="s">
        <v>458</v>
      </c>
      <c r="E217" s="334">
        <v>11.05</v>
      </c>
      <c r="F217" s="355"/>
      <c r="G217" s="356"/>
      <c r="H217" s="356"/>
      <c r="I217" s="315" t="str">
        <f t="shared" si="76"/>
        <v/>
      </c>
      <c r="J217" s="357"/>
      <c r="K217" s="316">
        <v>11.05</v>
      </c>
      <c r="L217" s="317"/>
      <c r="M217" s="317"/>
      <c r="N217" s="317"/>
      <c r="O217" s="317"/>
      <c r="P217" s="317"/>
      <c r="Q217" s="317"/>
      <c r="R217" s="317"/>
      <c r="S217" s="318"/>
      <c r="T217" s="335">
        <v>46.27</v>
      </c>
      <c r="U217" s="336">
        <v>511.28350000000006</v>
      </c>
      <c r="V217" s="325"/>
      <c r="W217" s="322">
        <f t="shared" si="77"/>
        <v>0</v>
      </c>
      <c r="X217" s="323"/>
      <c r="Y217" s="324" t="str">
        <f t="shared" si="78"/>
        <v/>
      </c>
      <c r="Z217" s="325"/>
      <c r="AA217" s="322" t="str">
        <f t="shared" si="79"/>
        <v/>
      </c>
      <c r="AB217" s="323"/>
      <c r="AC217" s="324" t="str">
        <f t="shared" si="80"/>
        <v/>
      </c>
      <c r="AD217" s="325"/>
      <c r="AE217" s="322" t="str">
        <f t="shared" si="81"/>
        <v/>
      </c>
      <c r="AF217" s="323"/>
      <c r="AG217" s="324" t="str">
        <f t="shared" si="82"/>
        <v/>
      </c>
      <c r="AH217" s="325"/>
      <c r="AI217" s="322" t="str">
        <f t="shared" si="83"/>
        <v/>
      </c>
      <c r="AJ217" s="323"/>
      <c r="AK217" s="324" t="str">
        <f t="shared" si="84"/>
        <v/>
      </c>
      <c r="AL217" s="325"/>
      <c r="AM217" s="324" t="str">
        <f t="shared" si="85"/>
        <v/>
      </c>
      <c r="AN217" s="335">
        <f t="shared" si="86"/>
        <v>46.27</v>
      </c>
      <c r="AO217" s="337">
        <f t="shared" si="87"/>
        <v>511.28350000000006</v>
      </c>
      <c r="AP217" s="338" t="str">
        <f t="shared" si="88"/>
        <v>CONSORCIO CHAQUICOCHA S.R.L.</v>
      </c>
      <c r="AQ217" s="339">
        <f t="shared" si="89"/>
        <v>46.27</v>
      </c>
      <c r="AR217" s="340">
        <f t="shared" si="90"/>
        <v>511.28350000000006</v>
      </c>
      <c r="AT217" s="341"/>
    </row>
    <row r="218" spans="1:46" s="305" customFormat="1" x14ac:dyDescent="0.3">
      <c r="A218" s="287"/>
      <c r="B218" s="331" t="s">
        <v>429</v>
      </c>
      <c r="C218" s="332" t="s">
        <v>180</v>
      </c>
      <c r="D218" s="333" t="s">
        <v>458</v>
      </c>
      <c r="E218" s="334">
        <v>17.55</v>
      </c>
      <c r="F218" s="355"/>
      <c r="G218" s="356"/>
      <c r="H218" s="356"/>
      <c r="I218" s="315" t="str">
        <f t="shared" si="76"/>
        <v/>
      </c>
      <c r="J218" s="357"/>
      <c r="K218" s="316">
        <v>17.55</v>
      </c>
      <c r="L218" s="317"/>
      <c r="M218" s="317"/>
      <c r="N218" s="317"/>
      <c r="O218" s="317"/>
      <c r="P218" s="317"/>
      <c r="Q218" s="317"/>
      <c r="R218" s="317"/>
      <c r="S218" s="318"/>
      <c r="T218" s="335">
        <v>61.97</v>
      </c>
      <c r="U218" s="336">
        <v>1087.5735</v>
      </c>
      <c r="V218" s="325"/>
      <c r="W218" s="322">
        <f t="shared" si="77"/>
        <v>0</v>
      </c>
      <c r="X218" s="323"/>
      <c r="Y218" s="324" t="str">
        <f t="shared" si="78"/>
        <v/>
      </c>
      <c r="Z218" s="325"/>
      <c r="AA218" s="322" t="str">
        <f t="shared" si="79"/>
        <v/>
      </c>
      <c r="AB218" s="323"/>
      <c r="AC218" s="324" t="str">
        <f t="shared" si="80"/>
        <v/>
      </c>
      <c r="AD218" s="325"/>
      <c r="AE218" s="322" t="str">
        <f t="shared" si="81"/>
        <v/>
      </c>
      <c r="AF218" s="323"/>
      <c r="AG218" s="324" t="str">
        <f t="shared" si="82"/>
        <v/>
      </c>
      <c r="AH218" s="325"/>
      <c r="AI218" s="322" t="str">
        <f t="shared" si="83"/>
        <v/>
      </c>
      <c r="AJ218" s="323"/>
      <c r="AK218" s="324" t="str">
        <f t="shared" si="84"/>
        <v/>
      </c>
      <c r="AL218" s="325"/>
      <c r="AM218" s="324" t="str">
        <f t="shared" si="85"/>
        <v/>
      </c>
      <c r="AN218" s="335">
        <f t="shared" si="86"/>
        <v>61.97</v>
      </c>
      <c r="AO218" s="337">
        <f t="shared" si="87"/>
        <v>1087.5735</v>
      </c>
      <c r="AP218" s="338" t="str">
        <f t="shared" si="88"/>
        <v>CONSORCIO CHAQUICOCHA S.R.L.</v>
      </c>
      <c r="AQ218" s="339">
        <f t="shared" si="89"/>
        <v>61.97</v>
      </c>
      <c r="AR218" s="340">
        <f t="shared" si="90"/>
        <v>1087.5735</v>
      </c>
      <c r="AT218" s="341"/>
    </row>
    <row r="219" spans="1:46" s="305" customFormat="1" x14ac:dyDescent="0.3">
      <c r="A219" s="287"/>
      <c r="B219" s="331" t="s">
        <v>430</v>
      </c>
      <c r="C219" s="332" t="s">
        <v>201</v>
      </c>
      <c r="D219" s="333" t="s">
        <v>458</v>
      </c>
      <c r="E219" s="334">
        <v>285.67499999999995</v>
      </c>
      <c r="F219" s="355"/>
      <c r="G219" s="356"/>
      <c r="H219" s="356"/>
      <c r="I219" s="315" t="str">
        <f t="shared" si="76"/>
        <v/>
      </c>
      <c r="J219" s="357"/>
      <c r="K219" s="316">
        <v>285.67499999999995</v>
      </c>
      <c r="L219" s="317"/>
      <c r="M219" s="317"/>
      <c r="N219" s="317"/>
      <c r="O219" s="317"/>
      <c r="P219" s="317"/>
      <c r="Q219" s="317"/>
      <c r="R219" s="317"/>
      <c r="S219" s="318"/>
      <c r="T219" s="335">
        <v>41.33</v>
      </c>
      <c r="U219" s="336">
        <v>11807.154399999999</v>
      </c>
      <c r="V219" s="325"/>
      <c r="W219" s="322">
        <f t="shared" si="77"/>
        <v>0</v>
      </c>
      <c r="X219" s="323"/>
      <c r="Y219" s="324" t="str">
        <f t="shared" si="78"/>
        <v/>
      </c>
      <c r="Z219" s="325"/>
      <c r="AA219" s="322" t="str">
        <f t="shared" si="79"/>
        <v/>
      </c>
      <c r="AB219" s="323"/>
      <c r="AC219" s="324" t="str">
        <f t="shared" si="80"/>
        <v/>
      </c>
      <c r="AD219" s="325"/>
      <c r="AE219" s="322" t="str">
        <f t="shared" si="81"/>
        <v/>
      </c>
      <c r="AF219" s="323"/>
      <c r="AG219" s="324" t="str">
        <f t="shared" si="82"/>
        <v/>
      </c>
      <c r="AH219" s="325"/>
      <c r="AI219" s="322" t="str">
        <f t="shared" si="83"/>
        <v/>
      </c>
      <c r="AJ219" s="323"/>
      <c r="AK219" s="324" t="str">
        <f t="shared" si="84"/>
        <v/>
      </c>
      <c r="AL219" s="325"/>
      <c r="AM219" s="324" t="str">
        <f t="shared" si="85"/>
        <v/>
      </c>
      <c r="AN219" s="335">
        <f t="shared" si="86"/>
        <v>41.33</v>
      </c>
      <c r="AO219" s="337">
        <f t="shared" si="87"/>
        <v>11806.947749999998</v>
      </c>
      <c r="AP219" s="338" t="str">
        <f t="shared" si="88"/>
        <v>CONSORCIO CHAQUICOCHA S.R.L.</v>
      </c>
      <c r="AQ219" s="339">
        <f t="shared" si="89"/>
        <v>41.33</v>
      </c>
      <c r="AR219" s="340">
        <f t="shared" si="90"/>
        <v>11806.947749999998</v>
      </c>
      <c r="AT219" s="341"/>
    </row>
    <row r="220" spans="1:46" s="305" customFormat="1" x14ac:dyDescent="0.3">
      <c r="A220" s="287"/>
      <c r="B220" s="331" t="s">
        <v>431</v>
      </c>
      <c r="C220" s="332" t="s">
        <v>202</v>
      </c>
      <c r="D220" s="333" t="s">
        <v>459</v>
      </c>
      <c r="E220" s="334">
        <v>131.38</v>
      </c>
      <c r="F220" s="355"/>
      <c r="G220" s="356"/>
      <c r="H220" s="356"/>
      <c r="I220" s="315" t="str">
        <f t="shared" si="76"/>
        <v/>
      </c>
      <c r="J220" s="357"/>
      <c r="K220" s="316">
        <v>131.38</v>
      </c>
      <c r="L220" s="317"/>
      <c r="M220" s="317"/>
      <c r="N220" s="317"/>
      <c r="O220" s="317"/>
      <c r="P220" s="317"/>
      <c r="Q220" s="317"/>
      <c r="R220" s="317"/>
      <c r="S220" s="318"/>
      <c r="T220" s="335">
        <v>190.42</v>
      </c>
      <c r="U220" s="336">
        <v>25017.379599999997</v>
      </c>
      <c r="V220" s="325"/>
      <c r="W220" s="322">
        <f t="shared" si="77"/>
        <v>0</v>
      </c>
      <c r="X220" s="323"/>
      <c r="Y220" s="324" t="str">
        <f t="shared" si="78"/>
        <v/>
      </c>
      <c r="Z220" s="325"/>
      <c r="AA220" s="322" t="str">
        <f t="shared" si="79"/>
        <v/>
      </c>
      <c r="AB220" s="323"/>
      <c r="AC220" s="324" t="str">
        <f t="shared" si="80"/>
        <v/>
      </c>
      <c r="AD220" s="325"/>
      <c r="AE220" s="322" t="str">
        <f t="shared" si="81"/>
        <v/>
      </c>
      <c r="AF220" s="323"/>
      <c r="AG220" s="324" t="str">
        <f t="shared" si="82"/>
        <v/>
      </c>
      <c r="AH220" s="325"/>
      <c r="AI220" s="322" t="str">
        <f t="shared" si="83"/>
        <v/>
      </c>
      <c r="AJ220" s="323"/>
      <c r="AK220" s="324" t="str">
        <f t="shared" si="84"/>
        <v/>
      </c>
      <c r="AL220" s="325"/>
      <c r="AM220" s="324" t="str">
        <f t="shared" si="85"/>
        <v/>
      </c>
      <c r="AN220" s="335">
        <f t="shared" si="86"/>
        <v>190.42</v>
      </c>
      <c r="AO220" s="337">
        <f t="shared" si="87"/>
        <v>25017.379599999997</v>
      </c>
      <c r="AP220" s="338" t="str">
        <f t="shared" si="88"/>
        <v>CONSORCIO CHAQUICOCHA S.R.L.</v>
      </c>
      <c r="AQ220" s="339">
        <f t="shared" si="89"/>
        <v>190.42</v>
      </c>
      <c r="AR220" s="340">
        <f t="shared" si="90"/>
        <v>25017.379599999997</v>
      </c>
      <c r="AT220" s="341"/>
    </row>
    <row r="221" spans="1:46" s="305" customFormat="1" x14ac:dyDescent="0.3">
      <c r="A221" s="287"/>
      <c r="B221" s="331" t="s">
        <v>432</v>
      </c>
      <c r="C221" s="332" t="s">
        <v>153</v>
      </c>
      <c r="D221" s="333" t="s">
        <v>458</v>
      </c>
      <c r="E221" s="334">
        <v>0.64</v>
      </c>
      <c r="F221" s="355"/>
      <c r="G221" s="356"/>
      <c r="H221" s="356"/>
      <c r="I221" s="315" t="str">
        <f t="shared" si="76"/>
        <v/>
      </c>
      <c r="J221" s="357"/>
      <c r="K221" s="316">
        <v>0.64</v>
      </c>
      <c r="L221" s="317"/>
      <c r="M221" s="317"/>
      <c r="N221" s="317"/>
      <c r="O221" s="317"/>
      <c r="P221" s="317"/>
      <c r="Q221" s="317"/>
      <c r="R221" s="317"/>
      <c r="S221" s="318"/>
      <c r="T221" s="335">
        <v>455.18</v>
      </c>
      <c r="U221" s="336">
        <v>291.3152</v>
      </c>
      <c r="V221" s="325"/>
      <c r="W221" s="322">
        <f t="shared" si="77"/>
        <v>0</v>
      </c>
      <c r="X221" s="323"/>
      <c r="Y221" s="324" t="str">
        <f t="shared" si="78"/>
        <v/>
      </c>
      <c r="Z221" s="325"/>
      <c r="AA221" s="322" t="str">
        <f t="shared" si="79"/>
        <v/>
      </c>
      <c r="AB221" s="323"/>
      <c r="AC221" s="324" t="str">
        <f t="shared" si="80"/>
        <v/>
      </c>
      <c r="AD221" s="325"/>
      <c r="AE221" s="322" t="str">
        <f t="shared" si="81"/>
        <v/>
      </c>
      <c r="AF221" s="323"/>
      <c r="AG221" s="324" t="str">
        <f t="shared" si="82"/>
        <v/>
      </c>
      <c r="AH221" s="325"/>
      <c r="AI221" s="322" t="str">
        <f t="shared" si="83"/>
        <v/>
      </c>
      <c r="AJ221" s="323"/>
      <c r="AK221" s="324" t="str">
        <f t="shared" si="84"/>
        <v/>
      </c>
      <c r="AL221" s="325"/>
      <c r="AM221" s="324" t="str">
        <f t="shared" si="85"/>
        <v/>
      </c>
      <c r="AN221" s="335">
        <f t="shared" si="86"/>
        <v>455.18</v>
      </c>
      <c r="AO221" s="337">
        <f t="shared" si="87"/>
        <v>291.3152</v>
      </c>
      <c r="AP221" s="338" t="str">
        <f t="shared" si="88"/>
        <v>CONSORCIO CHAQUICOCHA S.R.L.</v>
      </c>
      <c r="AQ221" s="339">
        <f t="shared" si="89"/>
        <v>455.18</v>
      </c>
      <c r="AR221" s="340">
        <f t="shared" si="90"/>
        <v>291.3152</v>
      </c>
      <c r="AT221" s="341" t="s">
        <v>547</v>
      </c>
    </row>
    <row r="222" spans="1:46" s="305" customFormat="1" x14ac:dyDescent="0.3">
      <c r="A222" s="287"/>
      <c r="B222" s="331" t="s">
        <v>433</v>
      </c>
      <c r="C222" s="332" t="s">
        <v>154</v>
      </c>
      <c r="D222" s="333" t="s">
        <v>458</v>
      </c>
      <c r="E222" s="334">
        <v>2.87</v>
      </c>
      <c r="F222" s="355"/>
      <c r="G222" s="356"/>
      <c r="H222" s="356"/>
      <c r="I222" s="315" t="str">
        <f t="shared" si="76"/>
        <v/>
      </c>
      <c r="J222" s="357"/>
      <c r="K222" s="316">
        <v>2.87</v>
      </c>
      <c r="L222" s="317"/>
      <c r="M222" s="317"/>
      <c r="N222" s="317"/>
      <c r="O222" s="317"/>
      <c r="P222" s="317"/>
      <c r="Q222" s="317"/>
      <c r="R222" s="317"/>
      <c r="S222" s="318"/>
      <c r="T222" s="335">
        <v>771.41</v>
      </c>
      <c r="U222" s="336">
        <v>2213.9467</v>
      </c>
      <c r="V222" s="325"/>
      <c r="W222" s="322">
        <f t="shared" si="77"/>
        <v>0</v>
      </c>
      <c r="X222" s="323"/>
      <c r="Y222" s="324" t="str">
        <f t="shared" si="78"/>
        <v/>
      </c>
      <c r="Z222" s="325"/>
      <c r="AA222" s="322" t="str">
        <f t="shared" si="79"/>
        <v/>
      </c>
      <c r="AB222" s="323"/>
      <c r="AC222" s="324" t="str">
        <f t="shared" si="80"/>
        <v/>
      </c>
      <c r="AD222" s="325"/>
      <c r="AE222" s="322" t="str">
        <f t="shared" si="81"/>
        <v/>
      </c>
      <c r="AF222" s="323"/>
      <c r="AG222" s="324" t="str">
        <f t="shared" si="82"/>
        <v/>
      </c>
      <c r="AH222" s="325"/>
      <c r="AI222" s="322" t="str">
        <f t="shared" si="83"/>
        <v/>
      </c>
      <c r="AJ222" s="323"/>
      <c r="AK222" s="324" t="str">
        <f t="shared" si="84"/>
        <v/>
      </c>
      <c r="AL222" s="325"/>
      <c r="AM222" s="324" t="str">
        <f t="shared" si="85"/>
        <v/>
      </c>
      <c r="AN222" s="335">
        <f t="shared" si="86"/>
        <v>771.41</v>
      </c>
      <c r="AO222" s="337">
        <f t="shared" si="87"/>
        <v>2213.9467</v>
      </c>
      <c r="AP222" s="338" t="str">
        <f t="shared" si="88"/>
        <v>CONSORCIO CHAQUICOCHA S.R.L.</v>
      </c>
      <c r="AQ222" s="339">
        <f t="shared" si="89"/>
        <v>771.41</v>
      </c>
      <c r="AR222" s="340">
        <f t="shared" si="90"/>
        <v>2213.9467</v>
      </c>
      <c r="AT222" s="341" t="s">
        <v>547</v>
      </c>
    </row>
    <row r="223" spans="1:46" s="305" customFormat="1" x14ac:dyDescent="0.3">
      <c r="A223" s="287"/>
      <c r="B223" s="331" t="s">
        <v>434</v>
      </c>
      <c r="C223" s="332" t="s">
        <v>124</v>
      </c>
      <c r="D223" s="333" t="s">
        <v>456</v>
      </c>
      <c r="E223" s="334">
        <v>9.68</v>
      </c>
      <c r="F223" s="355"/>
      <c r="G223" s="356"/>
      <c r="H223" s="356"/>
      <c r="I223" s="315" t="str">
        <f t="shared" si="76"/>
        <v/>
      </c>
      <c r="J223" s="357"/>
      <c r="K223" s="316">
        <v>9.68</v>
      </c>
      <c r="L223" s="317"/>
      <c r="M223" s="317"/>
      <c r="N223" s="317"/>
      <c r="O223" s="317"/>
      <c r="P223" s="317"/>
      <c r="Q223" s="317"/>
      <c r="R223" s="317"/>
      <c r="S223" s="318"/>
      <c r="T223" s="335">
        <v>67.84</v>
      </c>
      <c r="U223" s="336">
        <v>656.69119999999998</v>
      </c>
      <c r="V223" s="325"/>
      <c r="W223" s="322">
        <f t="shared" si="77"/>
        <v>0</v>
      </c>
      <c r="X223" s="323"/>
      <c r="Y223" s="324" t="str">
        <f t="shared" si="78"/>
        <v/>
      </c>
      <c r="Z223" s="325"/>
      <c r="AA223" s="322" t="str">
        <f t="shared" si="79"/>
        <v/>
      </c>
      <c r="AB223" s="323"/>
      <c r="AC223" s="324" t="str">
        <f t="shared" si="80"/>
        <v/>
      </c>
      <c r="AD223" s="325"/>
      <c r="AE223" s="322" t="str">
        <f t="shared" si="81"/>
        <v/>
      </c>
      <c r="AF223" s="323"/>
      <c r="AG223" s="324" t="str">
        <f t="shared" si="82"/>
        <v/>
      </c>
      <c r="AH223" s="325"/>
      <c r="AI223" s="322" t="str">
        <f t="shared" si="83"/>
        <v/>
      </c>
      <c r="AJ223" s="323"/>
      <c r="AK223" s="324" t="str">
        <f t="shared" si="84"/>
        <v/>
      </c>
      <c r="AL223" s="325"/>
      <c r="AM223" s="324" t="str">
        <f t="shared" si="85"/>
        <v/>
      </c>
      <c r="AN223" s="335">
        <f t="shared" si="86"/>
        <v>67.84</v>
      </c>
      <c r="AO223" s="337">
        <f t="shared" si="87"/>
        <v>656.69119999999998</v>
      </c>
      <c r="AP223" s="338" t="str">
        <f t="shared" si="88"/>
        <v>CONSORCIO CHAQUICOCHA S.R.L.</v>
      </c>
      <c r="AQ223" s="339">
        <f t="shared" si="89"/>
        <v>67.84</v>
      </c>
      <c r="AR223" s="340">
        <f t="shared" si="90"/>
        <v>656.69119999999998</v>
      </c>
      <c r="AT223" s="341" t="s">
        <v>543</v>
      </c>
    </row>
    <row r="224" spans="1:46" s="305" customFormat="1" x14ac:dyDescent="0.3">
      <c r="A224" s="287"/>
      <c r="B224" s="331" t="s">
        <v>435</v>
      </c>
      <c r="C224" s="332" t="s">
        <v>156</v>
      </c>
      <c r="D224" s="333" t="s">
        <v>460</v>
      </c>
      <c r="E224" s="334">
        <v>90</v>
      </c>
      <c r="F224" s="355"/>
      <c r="G224" s="356"/>
      <c r="H224" s="356"/>
      <c r="I224" s="315" t="str">
        <f t="shared" si="76"/>
        <v/>
      </c>
      <c r="J224" s="357"/>
      <c r="K224" s="316">
        <v>90</v>
      </c>
      <c r="L224" s="317"/>
      <c r="M224" s="317"/>
      <c r="N224" s="317"/>
      <c r="O224" s="317"/>
      <c r="P224" s="317"/>
      <c r="Q224" s="317"/>
      <c r="R224" s="317"/>
      <c r="S224" s="318"/>
      <c r="T224" s="335">
        <v>7.19</v>
      </c>
      <c r="U224" s="336">
        <v>647.1</v>
      </c>
      <c r="V224" s="325"/>
      <c r="W224" s="322">
        <f t="shared" si="77"/>
        <v>0</v>
      </c>
      <c r="X224" s="323"/>
      <c r="Y224" s="324" t="str">
        <f t="shared" si="78"/>
        <v/>
      </c>
      <c r="Z224" s="325"/>
      <c r="AA224" s="322" t="str">
        <f t="shared" si="79"/>
        <v/>
      </c>
      <c r="AB224" s="323"/>
      <c r="AC224" s="324" t="str">
        <f t="shared" si="80"/>
        <v/>
      </c>
      <c r="AD224" s="325"/>
      <c r="AE224" s="322" t="str">
        <f t="shared" si="81"/>
        <v/>
      </c>
      <c r="AF224" s="323"/>
      <c r="AG224" s="324" t="str">
        <f t="shared" si="82"/>
        <v/>
      </c>
      <c r="AH224" s="325"/>
      <c r="AI224" s="322" t="str">
        <f t="shared" si="83"/>
        <v/>
      </c>
      <c r="AJ224" s="323"/>
      <c r="AK224" s="324" t="str">
        <f t="shared" si="84"/>
        <v/>
      </c>
      <c r="AL224" s="325"/>
      <c r="AM224" s="324" t="str">
        <f t="shared" si="85"/>
        <v/>
      </c>
      <c r="AN224" s="335">
        <f t="shared" si="86"/>
        <v>7.19</v>
      </c>
      <c r="AO224" s="337">
        <f t="shared" si="87"/>
        <v>647.1</v>
      </c>
      <c r="AP224" s="338" t="str">
        <f t="shared" si="88"/>
        <v>CONSORCIO CHAQUICOCHA S.R.L.</v>
      </c>
      <c r="AQ224" s="339">
        <f t="shared" si="89"/>
        <v>7.19</v>
      </c>
      <c r="AR224" s="340">
        <f t="shared" si="90"/>
        <v>647.1</v>
      </c>
      <c r="AT224" s="341" t="s">
        <v>548</v>
      </c>
    </row>
    <row r="225" spans="1:46" s="305" customFormat="1" x14ac:dyDescent="0.3">
      <c r="A225" s="287"/>
      <c r="B225" s="342" t="s">
        <v>436</v>
      </c>
      <c r="C225" s="343" t="s">
        <v>203</v>
      </c>
      <c r="D225" s="344" t="s">
        <v>453</v>
      </c>
      <c r="E225" s="345">
        <v>8</v>
      </c>
      <c r="F225" s="355"/>
      <c r="G225" s="356"/>
      <c r="H225" s="356"/>
      <c r="I225" s="315" t="str">
        <f t="shared" si="76"/>
        <v/>
      </c>
      <c r="J225" s="357"/>
      <c r="K225" s="316">
        <v>8</v>
      </c>
      <c r="L225" s="317"/>
      <c r="M225" s="317"/>
      <c r="N225" s="317"/>
      <c r="O225" s="317"/>
      <c r="P225" s="317"/>
      <c r="Q225" s="317"/>
      <c r="R225" s="317"/>
      <c r="S225" s="318"/>
      <c r="T225" s="346">
        <v>551.6</v>
      </c>
      <c r="U225" s="347">
        <v>4412.8</v>
      </c>
      <c r="V225" s="325"/>
      <c r="W225" s="322">
        <f t="shared" si="77"/>
        <v>0</v>
      </c>
      <c r="X225" s="323"/>
      <c r="Y225" s="324" t="str">
        <f t="shared" si="78"/>
        <v/>
      </c>
      <c r="Z225" s="325"/>
      <c r="AA225" s="322" t="str">
        <f t="shared" si="79"/>
        <v/>
      </c>
      <c r="AB225" s="323"/>
      <c r="AC225" s="324" t="str">
        <f t="shared" si="80"/>
        <v/>
      </c>
      <c r="AD225" s="325"/>
      <c r="AE225" s="322" t="str">
        <f t="shared" si="81"/>
        <v/>
      </c>
      <c r="AF225" s="323"/>
      <c r="AG225" s="324" t="str">
        <f t="shared" si="82"/>
        <v/>
      </c>
      <c r="AH225" s="325"/>
      <c r="AI225" s="322" t="str">
        <f t="shared" si="83"/>
        <v/>
      </c>
      <c r="AJ225" s="323"/>
      <c r="AK225" s="324" t="str">
        <f t="shared" si="84"/>
        <v/>
      </c>
      <c r="AL225" s="325"/>
      <c r="AM225" s="324" t="str">
        <f t="shared" si="85"/>
        <v/>
      </c>
      <c r="AN225" s="346">
        <f t="shared" si="86"/>
        <v>551.6</v>
      </c>
      <c r="AO225" s="348">
        <f t="shared" si="87"/>
        <v>4412.8</v>
      </c>
      <c r="AP225" s="349" t="str">
        <f t="shared" si="88"/>
        <v>CONSORCIO CHAQUICOCHA S.R.L.</v>
      </c>
      <c r="AQ225" s="350">
        <f t="shared" si="89"/>
        <v>551.6</v>
      </c>
      <c r="AR225" s="351">
        <f t="shared" si="90"/>
        <v>4412.8</v>
      </c>
      <c r="AT225" s="352"/>
    </row>
    <row r="226" spans="1:46" s="305" customFormat="1" x14ac:dyDescent="0.3">
      <c r="A226" s="287"/>
      <c r="B226" s="288">
        <v>3</v>
      </c>
      <c r="C226" s="289" t="s">
        <v>204</v>
      </c>
      <c r="D226" s="290"/>
      <c r="E226" s="353"/>
      <c r="F226" s="292"/>
      <c r="G226" s="293"/>
      <c r="H226" s="293"/>
      <c r="I226" s="294" t="str">
        <f t="shared" si="76"/>
        <v/>
      </c>
      <c r="J226" s="295"/>
      <c r="K226" s="296"/>
      <c r="L226" s="296"/>
      <c r="M226" s="296"/>
      <c r="N226" s="296"/>
      <c r="O226" s="296"/>
      <c r="P226" s="296"/>
      <c r="Q226" s="296"/>
      <c r="R226" s="296"/>
      <c r="S226" s="297"/>
      <c r="T226" s="298"/>
      <c r="U226" s="299"/>
      <c r="V226" s="300"/>
      <c r="W226" s="301" t="str">
        <f t="shared" si="77"/>
        <v/>
      </c>
      <c r="X226" s="298"/>
      <c r="Y226" s="299" t="str">
        <f t="shared" si="78"/>
        <v/>
      </c>
      <c r="Z226" s="300"/>
      <c r="AA226" s="301" t="str">
        <f t="shared" si="79"/>
        <v/>
      </c>
      <c r="AB226" s="298"/>
      <c r="AC226" s="299" t="str">
        <f t="shared" si="80"/>
        <v/>
      </c>
      <c r="AD226" s="300"/>
      <c r="AE226" s="301" t="str">
        <f t="shared" si="81"/>
        <v/>
      </c>
      <c r="AF226" s="298"/>
      <c r="AG226" s="299" t="str">
        <f t="shared" si="82"/>
        <v/>
      </c>
      <c r="AH226" s="300"/>
      <c r="AI226" s="301" t="str">
        <f t="shared" si="83"/>
        <v/>
      </c>
      <c r="AJ226" s="298"/>
      <c r="AK226" s="299" t="str">
        <f t="shared" si="84"/>
        <v/>
      </c>
      <c r="AL226" s="300"/>
      <c r="AM226" s="299" t="str">
        <f t="shared" si="85"/>
        <v/>
      </c>
      <c r="AN226" s="298" t="str">
        <f t="shared" si="86"/>
        <v/>
      </c>
      <c r="AO226" s="302" t="str">
        <f t="shared" si="87"/>
        <v/>
      </c>
      <c r="AP226" s="303" t="str">
        <f t="shared" si="88"/>
        <v/>
      </c>
      <c r="AQ226" s="304"/>
      <c r="AR226" s="303"/>
      <c r="AT226" s="354"/>
    </row>
    <row r="227" spans="1:46" s="305" customFormat="1" x14ac:dyDescent="0.3">
      <c r="A227" s="287"/>
      <c r="B227" s="309">
        <v>3.1</v>
      </c>
      <c r="C227" s="310" t="s">
        <v>205</v>
      </c>
      <c r="D227" s="311" t="s">
        <v>462</v>
      </c>
      <c r="E227" s="312">
        <v>17838.47</v>
      </c>
      <c r="F227" s="355"/>
      <c r="G227" s="356"/>
      <c r="H227" s="356"/>
      <c r="I227" s="315" t="str">
        <f t="shared" si="76"/>
        <v/>
      </c>
      <c r="J227" s="357"/>
      <c r="K227" s="316">
        <v>17838.47</v>
      </c>
      <c r="L227" s="317"/>
      <c r="M227" s="317"/>
      <c r="N227" s="317"/>
      <c r="O227" s="317"/>
      <c r="P227" s="317"/>
      <c r="Q227" s="317"/>
      <c r="R227" s="317"/>
      <c r="S227" s="318"/>
      <c r="T227" s="319">
        <v>5.15</v>
      </c>
      <c r="U227" s="320">
        <v>91868.120500000019</v>
      </c>
      <c r="V227" s="325"/>
      <c r="W227" s="322">
        <f t="shared" si="77"/>
        <v>0</v>
      </c>
      <c r="X227" s="323"/>
      <c r="Y227" s="324" t="str">
        <f t="shared" si="78"/>
        <v/>
      </c>
      <c r="Z227" s="325"/>
      <c r="AA227" s="322" t="str">
        <f t="shared" si="79"/>
        <v/>
      </c>
      <c r="AB227" s="323"/>
      <c r="AC227" s="324" t="str">
        <f t="shared" si="80"/>
        <v/>
      </c>
      <c r="AD227" s="325"/>
      <c r="AE227" s="322" t="str">
        <f t="shared" si="81"/>
        <v/>
      </c>
      <c r="AF227" s="323"/>
      <c r="AG227" s="324" t="str">
        <f t="shared" si="82"/>
        <v/>
      </c>
      <c r="AH227" s="325"/>
      <c r="AI227" s="322" t="str">
        <f t="shared" si="83"/>
        <v/>
      </c>
      <c r="AJ227" s="323"/>
      <c r="AK227" s="324" t="str">
        <f t="shared" si="84"/>
        <v/>
      </c>
      <c r="AL227" s="325"/>
      <c r="AM227" s="324" t="str">
        <f t="shared" si="85"/>
        <v/>
      </c>
      <c r="AN227" s="319">
        <f t="shared" si="86"/>
        <v>5.15</v>
      </c>
      <c r="AO227" s="326">
        <f t="shared" si="87"/>
        <v>91868.120500000019</v>
      </c>
      <c r="AP227" s="327" t="str">
        <f t="shared" si="88"/>
        <v>CONSORCIO CHAQUICOCHA S.R.L.</v>
      </c>
      <c r="AQ227" s="328">
        <f t="shared" si="89"/>
        <v>5.15</v>
      </c>
      <c r="AR227" s="329">
        <f t="shared" si="90"/>
        <v>91868.120500000019</v>
      </c>
      <c r="AT227" s="330"/>
    </row>
    <row r="228" spans="1:46" s="305" customFormat="1" x14ac:dyDescent="0.3">
      <c r="A228" s="287"/>
      <c r="B228" s="331">
        <v>3.1</v>
      </c>
      <c r="C228" s="332" t="s">
        <v>206</v>
      </c>
      <c r="D228" s="333" t="s">
        <v>462</v>
      </c>
      <c r="E228" s="334">
        <v>8645.67</v>
      </c>
      <c r="F228" s="355"/>
      <c r="G228" s="356"/>
      <c r="H228" s="356"/>
      <c r="I228" s="315" t="str">
        <f t="shared" si="76"/>
        <v/>
      </c>
      <c r="J228" s="357"/>
      <c r="K228" s="316">
        <v>8645.67</v>
      </c>
      <c r="L228" s="317"/>
      <c r="M228" s="317"/>
      <c r="N228" s="317"/>
      <c r="O228" s="317"/>
      <c r="P228" s="317"/>
      <c r="Q228" s="317"/>
      <c r="R228" s="317"/>
      <c r="S228" s="318"/>
      <c r="T228" s="335">
        <v>2.09</v>
      </c>
      <c r="U228" s="336">
        <v>18069.4503</v>
      </c>
      <c r="V228" s="325"/>
      <c r="W228" s="322">
        <f t="shared" si="77"/>
        <v>0</v>
      </c>
      <c r="X228" s="323"/>
      <c r="Y228" s="324" t="str">
        <f t="shared" si="78"/>
        <v/>
      </c>
      <c r="Z228" s="325"/>
      <c r="AA228" s="322" t="str">
        <f t="shared" si="79"/>
        <v/>
      </c>
      <c r="AB228" s="323"/>
      <c r="AC228" s="324" t="str">
        <f t="shared" si="80"/>
        <v/>
      </c>
      <c r="AD228" s="325"/>
      <c r="AE228" s="322" t="str">
        <f t="shared" si="81"/>
        <v/>
      </c>
      <c r="AF228" s="323"/>
      <c r="AG228" s="324" t="str">
        <f t="shared" si="82"/>
        <v/>
      </c>
      <c r="AH228" s="325"/>
      <c r="AI228" s="322" t="str">
        <f t="shared" si="83"/>
        <v/>
      </c>
      <c r="AJ228" s="323"/>
      <c r="AK228" s="324" t="str">
        <f t="shared" si="84"/>
        <v/>
      </c>
      <c r="AL228" s="325"/>
      <c r="AM228" s="324" t="str">
        <f t="shared" si="85"/>
        <v/>
      </c>
      <c r="AN228" s="335">
        <f t="shared" si="86"/>
        <v>2.09</v>
      </c>
      <c r="AO228" s="337">
        <f t="shared" si="87"/>
        <v>18069.4503</v>
      </c>
      <c r="AP228" s="338" t="str">
        <f t="shared" si="88"/>
        <v>CONSORCIO CHAQUICOCHA S.R.L.</v>
      </c>
      <c r="AQ228" s="339">
        <f t="shared" si="89"/>
        <v>2.09</v>
      </c>
      <c r="AR228" s="340">
        <f t="shared" si="90"/>
        <v>18069.4503</v>
      </c>
      <c r="AT228" s="341"/>
    </row>
    <row r="229" spans="1:46" s="305" customFormat="1" x14ac:dyDescent="0.3">
      <c r="A229" s="287"/>
      <c r="B229" s="331">
        <v>3.1</v>
      </c>
      <c r="C229" s="332" t="s">
        <v>207</v>
      </c>
      <c r="D229" s="333" t="s">
        <v>462</v>
      </c>
      <c r="E229" s="334">
        <v>75350.33</v>
      </c>
      <c r="F229" s="355"/>
      <c r="G229" s="356"/>
      <c r="H229" s="356"/>
      <c r="I229" s="315" t="str">
        <f t="shared" si="76"/>
        <v/>
      </c>
      <c r="J229" s="357"/>
      <c r="K229" s="316">
        <v>75350.33</v>
      </c>
      <c r="L229" s="317"/>
      <c r="M229" s="317"/>
      <c r="N229" s="317"/>
      <c r="O229" s="317"/>
      <c r="P229" s="317"/>
      <c r="Q229" s="317"/>
      <c r="R229" s="317"/>
      <c r="S229" s="318"/>
      <c r="T229" s="335">
        <v>8.6999999999999993</v>
      </c>
      <c r="U229" s="336">
        <v>655547.87099999993</v>
      </c>
      <c r="V229" s="325"/>
      <c r="W229" s="322">
        <f t="shared" si="77"/>
        <v>0</v>
      </c>
      <c r="X229" s="323"/>
      <c r="Y229" s="324" t="str">
        <f t="shared" si="78"/>
        <v/>
      </c>
      <c r="Z229" s="325"/>
      <c r="AA229" s="322" t="str">
        <f t="shared" si="79"/>
        <v/>
      </c>
      <c r="AB229" s="323"/>
      <c r="AC229" s="324" t="str">
        <f t="shared" si="80"/>
        <v/>
      </c>
      <c r="AD229" s="325"/>
      <c r="AE229" s="322" t="str">
        <f t="shared" si="81"/>
        <v/>
      </c>
      <c r="AF229" s="323"/>
      <c r="AG229" s="324" t="str">
        <f t="shared" si="82"/>
        <v/>
      </c>
      <c r="AH229" s="325"/>
      <c r="AI229" s="322" t="str">
        <f t="shared" si="83"/>
        <v/>
      </c>
      <c r="AJ229" s="323"/>
      <c r="AK229" s="324" t="str">
        <f t="shared" si="84"/>
        <v/>
      </c>
      <c r="AL229" s="325"/>
      <c r="AM229" s="324" t="str">
        <f t="shared" si="85"/>
        <v/>
      </c>
      <c r="AN229" s="335">
        <f t="shared" si="86"/>
        <v>8.6999999999999993</v>
      </c>
      <c r="AO229" s="337">
        <f t="shared" si="87"/>
        <v>655547.87099999993</v>
      </c>
      <c r="AP229" s="338" t="str">
        <f t="shared" si="88"/>
        <v>CONSORCIO CHAQUICOCHA S.R.L.</v>
      </c>
      <c r="AQ229" s="339">
        <f t="shared" si="89"/>
        <v>8.6999999999999993</v>
      </c>
      <c r="AR229" s="340">
        <f t="shared" si="90"/>
        <v>655547.87099999993</v>
      </c>
      <c r="AT229" s="341"/>
    </row>
    <row r="230" spans="1:46" s="305" customFormat="1" x14ac:dyDescent="0.3">
      <c r="A230" s="287"/>
      <c r="B230" s="331">
        <v>3.1</v>
      </c>
      <c r="C230" s="332" t="s">
        <v>208</v>
      </c>
      <c r="D230" s="333" t="s">
        <v>462</v>
      </c>
      <c r="E230" s="334">
        <v>1161575.49</v>
      </c>
      <c r="F230" s="355"/>
      <c r="G230" s="356"/>
      <c r="H230" s="356"/>
      <c r="I230" s="315" t="str">
        <f t="shared" si="76"/>
        <v/>
      </c>
      <c r="J230" s="357"/>
      <c r="K230" s="316">
        <v>1161575.49</v>
      </c>
      <c r="L230" s="317"/>
      <c r="M230" s="317"/>
      <c r="N230" s="317"/>
      <c r="O230" s="317"/>
      <c r="P230" s="317"/>
      <c r="Q230" s="317"/>
      <c r="R230" s="317"/>
      <c r="S230" s="318"/>
      <c r="T230" s="335">
        <v>2.2400000000000002</v>
      </c>
      <c r="U230" s="336">
        <v>2601929.0976000004</v>
      </c>
      <c r="V230" s="325"/>
      <c r="W230" s="322">
        <f t="shared" si="77"/>
        <v>0</v>
      </c>
      <c r="X230" s="323"/>
      <c r="Y230" s="324" t="str">
        <f t="shared" si="78"/>
        <v/>
      </c>
      <c r="Z230" s="325"/>
      <c r="AA230" s="322" t="str">
        <f t="shared" si="79"/>
        <v/>
      </c>
      <c r="AB230" s="323"/>
      <c r="AC230" s="324" t="str">
        <f t="shared" si="80"/>
        <v/>
      </c>
      <c r="AD230" s="325"/>
      <c r="AE230" s="322" t="str">
        <f t="shared" si="81"/>
        <v/>
      </c>
      <c r="AF230" s="323"/>
      <c r="AG230" s="324" t="str">
        <f t="shared" si="82"/>
        <v/>
      </c>
      <c r="AH230" s="325"/>
      <c r="AI230" s="322" t="str">
        <f t="shared" si="83"/>
        <v/>
      </c>
      <c r="AJ230" s="323"/>
      <c r="AK230" s="324" t="str">
        <f t="shared" si="84"/>
        <v/>
      </c>
      <c r="AL230" s="325"/>
      <c r="AM230" s="324" t="str">
        <f t="shared" si="85"/>
        <v/>
      </c>
      <c r="AN230" s="335">
        <f t="shared" si="86"/>
        <v>2.2400000000000002</v>
      </c>
      <c r="AO230" s="337">
        <f t="shared" si="87"/>
        <v>2601929.0976000004</v>
      </c>
      <c r="AP230" s="338" t="str">
        <f t="shared" si="88"/>
        <v>CONSORCIO CHAQUICOCHA S.R.L.</v>
      </c>
      <c r="AQ230" s="339">
        <f t="shared" si="89"/>
        <v>2.2400000000000002</v>
      </c>
      <c r="AR230" s="340">
        <f t="shared" si="90"/>
        <v>2601929.0976000004</v>
      </c>
      <c r="AT230" s="341"/>
    </row>
    <row r="231" spans="1:46" s="305" customFormat="1" x14ac:dyDescent="0.3">
      <c r="A231" s="287"/>
      <c r="B231" s="331">
        <v>3.1</v>
      </c>
      <c r="C231" s="332" t="s">
        <v>209</v>
      </c>
      <c r="D231" s="333" t="s">
        <v>462</v>
      </c>
      <c r="E231" s="334">
        <v>227937.50983519998</v>
      </c>
      <c r="F231" s="355"/>
      <c r="G231" s="356"/>
      <c r="H231" s="356"/>
      <c r="I231" s="315" t="str">
        <f t="shared" si="76"/>
        <v/>
      </c>
      <c r="J231" s="357"/>
      <c r="K231" s="316">
        <v>227937.50983519998</v>
      </c>
      <c r="L231" s="317"/>
      <c r="M231" s="317"/>
      <c r="N231" s="317"/>
      <c r="O231" s="317"/>
      <c r="P231" s="317"/>
      <c r="Q231" s="317"/>
      <c r="R231" s="317"/>
      <c r="S231" s="318"/>
      <c r="T231" s="335">
        <v>5.15</v>
      </c>
      <c r="U231" s="336">
        <v>1173878.1765000001</v>
      </c>
      <c r="V231" s="325"/>
      <c r="W231" s="322">
        <f t="shared" si="77"/>
        <v>0</v>
      </c>
      <c r="X231" s="323"/>
      <c r="Y231" s="324" t="str">
        <f t="shared" si="78"/>
        <v/>
      </c>
      <c r="Z231" s="325"/>
      <c r="AA231" s="322" t="str">
        <f t="shared" si="79"/>
        <v/>
      </c>
      <c r="AB231" s="323"/>
      <c r="AC231" s="324" t="str">
        <f t="shared" si="80"/>
        <v/>
      </c>
      <c r="AD231" s="325"/>
      <c r="AE231" s="322" t="str">
        <f t="shared" si="81"/>
        <v/>
      </c>
      <c r="AF231" s="323"/>
      <c r="AG231" s="324" t="str">
        <f t="shared" si="82"/>
        <v/>
      </c>
      <c r="AH231" s="325"/>
      <c r="AI231" s="322" t="str">
        <f t="shared" si="83"/>
        <v/>
      </c>
      <c r="AJ231" s="323"/>
      <c r="AK231" s="324" t="str">
        <f t="shared" si="84"/>
        <v/>
      </c>
      <c r="AL231" s="325"/>
      <c r="AM231" s="324" t="str">
        <f t="shared" si="85"/>
        <v/>
      </c>
      <c r="AN231" s="335">
        <f t="shared" si="86"/>
        <v>5.15</v>
      </c>
      <c r="AO231" s="337">
        <f t="shared" si="87"/>
        <v>1173878.17565128</v>
      </c>
      <c r="AP231" s="338" t="str">
        <f t="shared" si="88"/>
        <v>CONSORCIO CHAQUICOCHA S.R.L.</v>
      </c>
      <c r="AQ231" s="339">
        <f t="shared" si="89"/>
        <v>5.15</v>
      </c>
      <c r="AR231" s="340">
        <f t="shared" si="90"/>
        <v>1173878.17565128</v>
      </c>
      <c r="AT231" s="341" t="s">
        <v>549</v>
      </c>
    </row>
    <row r="232" spans="1:46" s="305" customFormat="1" x14ac:dyDescent="0.3">
      <c r="A232" s="287"/>
      <c r="B232" s="342">
        <v>3.1</v>
      </c>
      <c r="C232" s="343" t="s">
        <v>210</v>
      </c>
      <c r="D232" s="344" t="s">
        <v>462</v>
      </c>
      <c r="E232" s="345">
        <v>1847361.9797416572</v>
      </c>
      <c r="F232" s="355"/>
      <c r="G232" s="356"/>
      <c r="H232" s="356"/>
      <c r="I232" s="315" t="str">
        <f t="shared" si="76"/>
        <v/>
      </c>
      <c r="J232" s="357"/>
      <c r="K232" s="316">
        <v>1847361.9797416572</v>
      </c>
      <c r="L232" s="317"/>
      <c r="M232" s="317"/>
      <c r="N232" s="317"/>
      <c r="O232" s="317"/>
      <c r="P232" s="317"/>
      <c r="Q232" s="317"/>
      <c r="R232" s="317"/>
      <c r="S232" s="318"/>
      <c r="T232" s="346">
        <v>2.09</v>
      </c>
      <c r="U232" s="347">
        <v>3860986.5381999998</v>
      </c>
      <c r="V232" s="325"/>
      <c r="W232" s="322">
        <f t="shared" si="77"/>
        <v>0</v>
      </c>
      <c r="X232" s="323"/>
      <c r="Y232" s="324" t="str">
        <f t="shared" si="78"/>
        <v/>
      </c>
      <c r="Z232" s="325"/>
      <c r="AA232" s="322" t="str">
        <f t="shared" si="79"/>
        <v/>
      </c>
      <c r="AB232" s="323"/>
      <c r="AC232" s="324" t="str">
        <f t="shared" si="80"/>
        <v/>
      </c>
      <c r="AD232" s="325"/>
      <c r="AE232" s="322" t="str">
        <f t="shared" si="81"/>
        <v/>
      </c>
      <c r="AF232" s="323"/>
      <c r="AG232" s="324" t="str">
        <f t="shared" si="82"/>
        <v/>
      </c>
      <c r="AH232" s="325"/>
      <c r="AI232" s="322" t="str">
        <f t="shared" si="83"/>
        <v/>
      </c>
      <c r="AJ232" s="323"/>
      <c r="AK232" s="324" t="str">
        <f t="shared" si="84"/>
        <v/>
      </c>
      <c r="AL232" s="325"/>
      <c r="AM232" s="324" t="str">
        <f t="shared" si="85"/>
        <v/>
      </c>
      <c r="AN232" s="346">
        <f t="shared" si="86"/>
        <v>2.09</v>
      </c>
      <c r="AO232" s="348">
        <f t="shared" si="87"/>
        <v>3860986.5376600632</v>
      </c>
      <c r="AP232" s="349" t="str">
        <f t="shared" si="88"/>
        <v>CONSORCIO CHAQUICOCHA S.R.L.</v>
      </c>
      <c r="AQ232" s="350">
        <f t="shared" si="89"/>
        <v>2.09</v>
      </c>
      <c r="AR232" s="351">
        <f t="shared" si="90"/>
        <v>3860986.5376600632</v>
      </c>
      <c r="AT232" s="352" t="s">
        <v>549</v>
      </c>
    </row>
    <row r="233" spans="1:46" s="305" customFormat="1" x14ac:dyDescent="0.3">
      <c r="A233" s="287"/>
      <c r="B233" s="288">
        <v>4</v>
      </c>
      <c r="C233" s="289" t="s">
        <v>211</v>
      </c>
      <c r="D233" s="290"/>
      <c r="E233" s="353"/>
      <c r="F233" s="292"/>
      <c r="G233" s="293"/>
      <c r="H233" s="293"/>
      <c r="I233" s="294" t="str">
        <f t="shared" si="76"/>
        <v/>
      </c>
      <c r="J233" s="295"/>
      <c r="K233" s="296"/>
      <c r="L233" s="296"/>
      <c r="M233" s="296"/>
      <c r="N233" s="296"/>
      <c r="O233" s="296"/>
      <c r="P233" s="296"/>
      <c r="Q233" s="296"/>
      <c r="R233" s="296"/>
      <c r="S233" s="297"/>
      <c r="T233" s="298"/>
      <c r="U233" s="299"/>
      <c r="V233" s="300"/>
      <c r="W233" s="301" t="str">
        <f t="shared" si="77"/>
        <v/>
      </c>
      <c r="X233" s="298"/>
      <c r="Y233" s="299" t="str">
        <f t="shared" si="78"/>
        <v/>
      </c>
      <c r="Z233" s="300"/>
      <c r="AA233" s="301" t="str">
        <f t="shared" si="79"/>
        <v/>
      </c>
      <c r="AB233" s="298"/>
      <c r="AC233" s="299" t="str">
        <f t="shared" si="80"/>
        <v/>
      </c>
      <c r="AD233" s="300"/>
      <c r="AE233" s="301" t="str">
        <f t="shared" si="81"/>
        <v/>
      </c>
      <c r="AF233" s="298"/>
      <c r="AG233" s="299" t="str">
        <f t="shared" si="82"/>
        <v/>
      </c>
      <c r="AH233" s="300"/>
      <c r="AI233" s="301" t="str">
        <f t="shared" si="83"/>
        <v/>
      </c>
      <c r="AJ233" s="298"/>
      <c r="AK233" s="299" t="str">
        <f t="shared" si="84"/>
        <v/>
      </c>
      <c r="AL233" s="300"/>
      <c r="AM233" s="299" t="str">
        <f t="shared" si="85"/>
        <v/>
      </c>
      <c r="AN233" s="298" t="str">
        <f t="shared" si="86"/>
        <v/>
      </c>
      <c r="AO233" s="302" t="str">
        <f t="shared" si="87"/>
        <v/>
      </c>
      <c r="AP233" s="303" t="str">
        <f t="shared" si="88"/>
        <v/>
      </c>
      <c r="AQ233" s="304"/>
      <c r="AR233" s="303"/>
      <c r="AT233" s="354"/>
    </row>
    <row r="234" spans="1:46" s="305" customFormat="1" x14ac:dyDescent="0.3">
      <c r="A234" s="287"/>
      <c r="B234" s="288">
        <v>4.0999999999999996</v>
      </c>
      <c r="C234" s="289" t="s">
        <v>105</v>
      </c>
      <c r="D234" s="290"/>
      <c r="E234" s="353"/>
      <c r="F234" s="292"/>
      <c r="G234" s="293"/>
      <c r="H234" s="293"/>
      <c r="I234" s="294" t="str">
        <f t="shared" si="76"/>
        <v/>
      </c>
      <c r="J234" s="295"/>
      <c r="K234" s="296"/>
      <c r="L234" s="296"/>
      <c r="M234" s="296"/>
      <c r="N234" s="296"/>
      <c r="O234" s="296"/>
      <c r="P234" s="296"/>
      <c r="Q234" s="296"/>
      <c r="R234" s="296"/>
      <c r="S234" s="297"/>
      <c r="T234" s="298"/>
      <c r="U234" s="299"/>
      <c r="V234" s="300"/>
      <c r="W234" s="301" t="str">
        <f t="shared" si="77"/>
        <v/>
      </c>
      <c r="X234" s="298"/>
      <c r="Y234" s="299" t="str">
        <f t="shared" si="78"/>
        <v/>
      </c>
      <c r="Z234" s="300"/>
      <c r="AA234" s="301" t="str">
        <f t="shared" si="79"/>
        <v/>
      </c>
      <c r="AB234" s="298"/>
      <c r="AC234" s="299" t="str">
        <f t="shared" si="80"/>
        <v/>
      </c>
      <c r="AD234" s="300"/>
      <c r="AE234" s="301" t="str">
        <f t="shared" si="81"/>
        <v/>
      </c>
      <c r="AF234" s="298"/>
      <c r="AG234" s="299" t="str">
        <f t="shared" si="82"/>
        <v/>
      </c>
      <c r="AH234" s="300"/>
      <c r="AI234" s="301" t="str">
        <f t="shared" si="83"/>
        <v/>
      </c>
      <c r="AJ234" s="298"/>
      <c r="AK234" s="299" t="str">
        <f t="shared" si="84"/>
        <v/>
      </c>
      <c r="AL234" s="300"/>
      <c r="AM234" s="299" t="str">
        <f t="shared" si="85"/>
        <v/>
      </c>
      <c r="AN234" s="298" t="str">
        <f t="shared" si="86"/>
        <v/>
      </c>
      <c r="AO234" s="302" t="str">
        <f t="shared" si="87"/>
        <v/>
      </c>
      <c r="AP234" s="303" t="str">
        <f t="shared" si="88"/>
        <v/>
      </c>
      <c r="AQ234" s="304"/>
      <c r="AR234" s="303"/>
      <c r="AT234" s="354"/>
    </row>
    <row r="235" spans="1:46" s="305" customFormat="1" x14ac:dyDescent="0.3">
      <c r="A235" s="287"/>
      <c r="B235" s="309" t="s">
        <v>437</v>
      </c>
      <c r="C235" s="310" t="s">
        <v>212</v>
      </c>
      <c r="D235" s="311" t="s">
        <v>454</v>
      </c>
      <c r="E235" s="312">
        <v>1</v>
      </c>
      <c r="F235" s="355"/>
      <c r="G235" s="356"/>
      <c r="H235" s="356"/>
      <c r="I235" s="315" t="str">
        <f t="shared" si="76"/>
        <v/>
      </c>
      <c r="J235" s="357"/>
      <c r="K235" s="316">
        <v>1</v>
      </c>
      <c r="L235" s="317"/>
      <c r="M235" s="317"/>
      <c r="N235" s="317"/>
      <c r="O235" s="317"/>
      <c r="P235" s="317"/>
      <c r="Q235" s="317"/>
      <c r="R235" s="317"/>
      <c r="S235" s="318"/>
      <c r="T235" s="319">
        <v>64800</v>
      </c>
      <c r="U235" s="320">
        <v>64800</v>
      </c>
      <c r="V235" s="325"/>
      <c r="W235" s="322">
        <f t="shared" si="77"/>
        <v>0</v>
      </c>
      <c r="X235" s="323"/>
      <c r="Y235" s="324" t="str">
        <f t="shared" si="78"/>
        <v/>
      </c>
      <c r="Z235" s="325"/>
      <c r="AA235" s="322" t="str">
        <f t="shared" si="79"/>
        <v/>
      </c>
      <c r="AB235" s="323"/>
      <c r="AC235" s="324" t="str">
        <f t="shared" si="80"/>
        <v/>
      </c>
      <c r="AD235" s="325"/>
      <c r="AE235" s="322" t="str">
        <f t="shared" si="81"/>
        <v/>
      </c>
      <c r="AF235" s="323"/>
      <c r="AG235" s="324" t="str">
        <f t="shared" si="82"/>
        <v/>
      </c>
      <c r="AH235" s="325"/>
      <c r="AI235" s="322" t="str">
        <f t="shared" si="83"/>
        <v/>
      </c>
      <c r="AJ235" s="323"/>
      <c r="AK235" s="324" t="str">
        <f t="shared" si="84"/>
        <v/>
      </c>
      <c r="AL235" s="325"/>
      <c r="AM235" s="324" t="str">
        <f t="shared" si="85"/>
        <v/>
      </c>
      <c r="AN235" s="319">
        <f t="shared" si="86"/>
        <v>64800</v>
      </c>
      <c r="AO235" s="326">
        <f t="shared" si="87"/>
        <v>64800</v>
      </c>
      <c r="AP235" s="327" t="str">
        <f t="shared" si="88"/>
        <v>CONSORCIO CHAQUICOCHA S.R.L.</v>
      </c>
      <c r="AQ235" s="328">
        <f t="shared" si="89"/>
        <v>64800</v>
      </c>
      <c r="AR235" s="329">
        <f t="shared" si="90"/>
        <v>64800</v>
      </c>
      <c r="AT235" s="330" t="s">
        <v>542</v>
      </c>
    </row>
    <row r="236" spans="1:46" s="305" customFormat="1" x14ac:dyDescent="0.3">
      <c r="A236" s="287"/>
      <c r="B236" s="342" t="s">
        <v>438</v>
      </c>
      <c r="C236" s="343" t="s">
        <v>213</v>
      </c>
      <c r="D236" s="344" t="s">
        <v>456</v>
      </c>
      <c r="E236" s="345">
        <v>137.65</v>
      </c>
      <c r="F236" s="355"/>
      <c r="G236" s="356"/>
      <c r="H236" s="356"/>
      <c r="I236" s="315" t="str">
        <f t="shared" si="76"/>
        <v/>
      </c>
      <c r="J236" s="357"/>
      <c r="K236" s="316">
        <v>137.65</v>
      </c>
      <c r="L236" s="317"/>
      <c r="M236" s="317"/>
      <c r="N236" s="317"/>
      <c r="O236" s="317"/>
      <c r="P236" s="317"/>
      <c r="Q236" s="317"/>
      <c r="R236" s="317"/>
      <c r="S236" s="318"/>
      <c r="T236" s="346">
        <v>53.54</v>
      </c>
      <c r="U236" s="347">
        <v>7369.7809999999999</v>
      </c>
      <c r="V236" s="325"/>
      <c r="W236" s="322">
        <f t="shared" si="77"/>
        <v>0</v>
      </c>
      <c r="X236" s="323"/>
      <c r="Y236" s="324" t="str">
        <f t="shared" si="78"/>
        <v/>
      </c>
      <c r="Z236" s="325"/>
      <c r="AA236" s="322" t="str">
        <f t="shared" si="79"/>
        <v/>
      </c>
      <c r="AB236" s="323"/>
      <c r="AC236" s="324" t="str">
        <f t="shared" si="80"/>
        <v/>
      </c>
      <c r="AD236" s="325"/>
      <c r="AE236" s="322" t="str">
        <f t="shared" si="81"/>
        <v/>
      </c>
      <c r="AF236" s="323"/>
      <c r="AG236" s="324" t="str">
        <f t="shared" si="82"/>
        <v/>
      </c>
      <c r="AH236" s="325"/>
      <c r="AI236" s="322" t="str">
        <f t="shared" si="83"/>
        <v/>
      </c>
      <c r="AJ236" s="323"/>
      <c r="AK236" s="324" t="str">
        <f t="shared" si="84"/>
        <v/>
      </c>
      <c r="AL236" s="325"/>
      <c r="AM236" s="324" t="str">
        <f t="shared" si="85"/>
        <v/>
      </c>
      <c r="AN236" s="346">
        <f t="shared" si="86"/>
        <v>53.54</v>
      </c>
      <c r="AO236" s="348">
        <f t="shared" si="87"/>
        <v>7369.7809999999999</v>
      </c>
      <c r="AP236" s="349" t="str">
        <f t="shared" si="88"/>
        <v>CONSORCIO CHAQUICOCHA S.R.L.</v>
      </c>
      <c r="AQ236" s="350">
        <f t="shared" si="89"/>
        <v>53.54</v>
      </c>
      <c r="AR236" s="351">
        <f t="shared" si="90"/>
        <v>7369.7809999999999</v>
      </c>
      <c r="AT236" s="352"/>
    </row>
    <row r="237" spans="1:46" s="305" customFormat="1" x14ac:dyDescent="0.3">
      <c r="A237" s="287"/>
      <c r="B237" s="288">
        <v>4.2</v>
      </c>
      <c r="C237" s="289" t="s">
        <v>113</v>
      </c>
      <c r="D237" s="290"/>
      <c r="E237" s="353"/>
      <c r="F237" s="292"/>
      <c r="G237" s="293"/>
      <c r="H237" s="293"/>
      <c r="I237" s="294" t="str">
        <f t="shared" si="76"/>
        <v/>
      </c>
      <c r="J237" s="295"/>
      <c r="K237" s="296"/>
      <c r="L237" s="296"/>
      <c r="M237" s="296"/>
      <c r="N237" s="296"/>
      <c r="O237" s="296"/>
      <c r="P237" s="296"/>
      <c r="Q237" s="296"/>
      <c r="R237" s="296"/>
      <c r="S237" s="297"/>
      <c r="T237" s="298"/>
      <c r="U237" s="299"/>
      <c r="V237" s="300"/>
      <c r="W237" s="301" t="str">
        <f t="shared" si="77"/>
        <v/>
      </c>
      <c r="X237" s="298"/>
      <c r="Y237" s="299" t="str">
        <f t="shared" si="78"/>
        <v/>
      </c>
      <c r="Z237" s="300"/>
      <c r="AA237" s="301" t="str">
        <f t="shared" si="79"/>
        <v/>
      </c>
      <c r="AB237" s="298"/>
      <c r="AC237" s="299" t="str">
        <f t="shared" si="80"/>
        <v/>
      </c>
      <c r="AD237" s="300"/>
      <c r="AE237" s="301" t="str">
        <f t="shared" si="81"/>
        <v/>
      </c>
      <c r="AF237" s="298"/>
      <c r="AG237" s="299" t="str">
        <f t="shared" si="82"/>
        <v/>
      </c>
      <c r="AH237" s="300"/>
      <c r="AI237" s="301" t="str">
        <f t="shared" si="83"/>
        <v/>
      </c>
      <c r="AJ237" s="298"/>
      <c r="AK237" s="299" t="str">
        <f t="shared" si="84"/>
        <v/>
      </c>
      <c r="AL237" s="300"/>
      <c r="AM237" s="299" t="str">
        <f t="shared" si="85"/>
        <v/>
      </c>
      <c r="AN237" s="298" t="str">
        <f t="shared" si="86"/>
        <v/>
      </c>
      <c r="AO237" s="302" t="str">
        <f t="shared" si="87"/>
        <v/>
      </c>
      <c r="AP237" s="303" t="str">
        <f t="shared" si="88"/>
        <v/>
      </c>
      <c r="AQ237" s="304"/>
      <c r="AR237" s="303"/>
      <c r="AT237" s="354"/>
    </row>
    <row r="238" spans="1:46" s="305" customFormat="1" x14ac:dyDescent="0.3">
      <c r="A238" s="287"/>
      <c r="B238" s="309" t="s">
        <v>439</v>
      </c>
      <c r="C238" s="310" t="s">
        <v>214</v>
      </c>
      <c r="D238" s="311" t="s">
        <v>458</v>
      </c>
      <c r="E238" s="312">
        <v>2.835</v>
      </c>
      <c r="F238" s="355"/>
      <c r="G238" s="356"/>
      <c r="H238" s="356"/>
      <c r="I238" s="315" t="str">
        <f t="shared" si="76"/>
        <v/>
      </c>
      <c r="J238" s="357"/>
      <c r="K238" s="316">
        <v>2.835</v>
      </c>
      <c r="L238" s="317"/>
      <c r="M238" s="317"/>
      <c r="N238" s="317"/>
      <c r="O238" s="317"/>
      <c r="P238" s="317"/>
      <c r="Q238" s="317"/>
      <c r="R238" s="317"/>
      <c r="S238" s="318"/>
      <c r="T238" s="319">
        <v>71.319999999999993</v>
      </c>
      <c r="U238" s="320">
        <v>202.54879999999997</v>
      </c>
      <c r="V238" s="325"/>
      <c r="W238" s="322">
        <f t="shared" si="77"/>
        <v>0</v>
      </c>
      <c r="X238" s="323"/>
      <c r="Y238" s="324" t="str">
        <f t="shared" si="78"/>
        <v/>
      </c>
      <c r="Z238" s="325"/>
      <c r="AA238" s="322" t="str">
        <f t="shared" si="79"/>
        <v/>
      </c>
      <c r="AB238" s="323"/>
      <c r="AC238" s="324" t="str">
        <f t="shared" si="80"/>
        <v/>
      </c>
      <c r="AD238" s="325"/>
      <c r="AE238" s="322" t="str">
        <f t="shared" si="81"/>
        <v/>
      </c>
      <c r="AF238" s="323"/>
      <c r="AG238" s="324" t="str">
        <f t="shared" si="82"/>
        <v/>
      </c>
      <c r="AH238" s="325"/>
      <c r="AI238" s="322" t="str">
        <f t="shared" si="83"/>
        <v/>
      </c>
      <c r="AJ238" s="323"/>
      <c r="AK238" s="324" t="str">
        <f t="shared" si="84"/>
        <v/>
      </c>
      <c r="AL238" s="325"/>
      <c r="AM238" s="324" t="str">
        <f t="shared" si="85"/>
        <v/>
      </c>
      <c r="AN238" s="319">
        <f t="shared" si="86"/>
        <v>71.319999999999993</v>
      </c>
      <c r="AO238" s="326">
        <f t="shared" si="87"/>
        <v>202.19219999999999</v>
      </c>
      <c r="AP238" s="327" t="str">
        <f t="shared" si="88"/>
        <v>CONSORCIO CHAQUICOCHA S.R.L.</v>
      </c>
      <c r="AQ238" s="328">
        <f t="shared" si="89"/>
        <v>71.319999999999993</v>
      </c>
      <c r="AR238" s="329">
        <f t="shared" si="90"/>
        <v>202.19219999999999</v>
      </c>
      <c r="AT238" s="330"/>
    </row>
    <row r="239" spans="1:46" s="305" customFormat="1" x14ac:dyDescent="0.3">
      <c r="A239" s="287"/>
      <c r="B239" s="331" t="s">
        <v>440</v>
      </c>
      <c r="C239" s="332" t="s">
        <v>215</v>
      </c>
      <c r="D239" s="333" t="s">
        <v>458</v>
      </c>
      <c r="E239" s="334">
        <v>34.4</v>
      </c>
      <c r="F239" s="355"/>
      <c r="G239" s="356"/>
      <c r="H239" s="356"/>
      <c r="I239" s="315" t="str">
        <f t="shared" si="76"/>
        <v/>
      </c>
      <c r="J239" s="357"/>
      <c r="K239" s="316">
        <v>34.4</v>
      </c>
      <c r="L239" s="317"/>
      <c r="M239" s="317"/>
      <c r="N239" s="317"/>
      <c r="O239" s="317"/>
      <c r="P239" s="317"/>
      <c r="Q239" s="317"/>
      <c r="R239" s="317"/>
      <c r="S239" s="318"/>
      <c r="T239" s="335">
        <v>61.13</v>
      </c>
      <c r="U239" s="336">
        <v>2102.8719999999998</v>
      </c>
      <c r="V239" s="325"/>
      <c r="W239" s="322">
        <f t="shared" si="77"/>
        <v>0</v>
      </c>
      <c r="X239" s="323"/>
      <c r="Y239" s="324" t="str">
        <f t="shared" si="78"/>
        <v/>
      </c>
      <c r="Z239" s="325"/>
      <c r="AA239" s="322" t="str">
        <f t="shared" si="79"/>
        <v/>
      </c>
      <c r="AB239" s="323"/>
      <c r="AC239" s="324" t="str">
        <f t="shared" si="80"/>
        <v/>
      </c>
      <c r="AD239" s="325"/>
      <c r="AE239" s="322" t="str">
        <f t="shared" si="81"/>
        <v/>
      </c>
      <c r="AF239" s="323"/>
      <c r="AG239" s="324" t="str">
        <f t="shared" si="82"/>
        <v/>
      </c>
      <c r="AH239" s="325"/>
      <c r="AI239" s="322" t="str">
        <f t="shared" si="83"/>
        <v/>
      </c>
      <c r="AJ239" s="323"/>
      <c r="AK239" s="324" t="str">
        <f t="shared" si="84"/>
        <v/>
      </c>
      <c r="AL239" s="325"/>
      <c r="AM239" s="324" t="str">
        <f t="shared" si="85"/>
        <v/>
      </c>
      <c r="AN239" s="335">
        <f t="shared" si="86"/>
        <v>61.13</v>
      </c>
      <c r="AO239" s="337">
        <f t="shared" si="87"/>
        <v>2102.8719999999998</v>
      </c>
      <c r="AP239" s="338" t="str">
        <f t="shared" si="88"/>
        <v>CONSORCIO CHAQUICOCHA S.R.L.</v>
      </c>
      <c r="AQ239" s="339">
        <f t="shared" si="89"/>
        <v>61.13</v>
      </c>
      <c r="AR239" s="340">
        <f t="shared" si="90"/>
        <v>2102.8719999999998</v>
      </c>
      <c r="AT239" s="341"/>
    </row>
    <row r="240" spans="1:46" s="305" customFormat="1" x14ac:dyDescent="0.3">
      <c r="A240" s="287"/>
      <c r="B240" s="342" t="s">
        <v>441</v>
      </c>
      <c r="C240" s="343" t="s">
        <v>216</v>
      </c>
      <c r="D240" s="344" t="s">
        <v>458</v>
      </c>
      <c r="E240" s="345">
        <v>37.234999999999999</v>
      </c>
      <c r="F240" s="355"/>
      <c r="G240" s="356"/>
      <c r="H240" s="356"/>
      <c r="I240" s="315" t="str">
        <f t="shared" si="76"/>
        <v/>
      </c>
      <c r="J240" s="357"/>
      <c r="K240" s="316">
        <v>37.234999999999999</v>
      </c>
      <c r="L240" s="317"/>
      <c r="M240" s="317"/>
      <c r="N240" s="317"/>
      <c r="O240" s="317"/>
      <c r="P240" s="317"/>
      <c r="Q240" s="317"/>
      <c r="R240" s="317"/>
      <c r="S240" s="318"/>
      <c r="T240" s="346">
        <v>9.41</v>
      </c>
      <c r="U240" s="347">
        <v>350.42840000000001</v>
      </c>
      <c r="V240" s="325"/>
      <c r="W240" s="322">
        <f t="shared" si="77"/>
        <v>0</v>
      </c>
      <c r="X240" s="323"/>
      <c r="Y240" s="324" t="str">
        <f t="shared" si="78"/>
        <v/>
      </c>
      <c r="Z240" s="325"/>
      <c r="AA240" s="322" t="str">
        <f t="shared" si="79"/>
        <v/>
      </c>
      <c r="AB240" s="323"/>
      <c r="AC240" s="324" t="str">
        <f t="shared" si="80"/>
        <v/>
      </c>
      <c r="AD240" s="325"/>
      <c r="AE240" s="322" t="str">
        <f t="shared" si="81"/>
        <v/>
      </c>
      <c r="AF240" s="323"/>
      <c r="AG240" s="324" t="str">
        <f t="shared" si="82"/>
        <v/>
      </c>
      <c r="AH240" s="325"/>
      <c r="AI240" s="322" t="str">
        <f t="shared" si="83"/>
        <v/>
      </c>
      <c r="AJ240" s="323"/>
      <c r="AK240" s="324" t="str">
        <f t="shared" si="84"/>
        <v/>
      </c>
      <c r="AL240" s="325"/>
      <c r="AM240" s="324" t="str">
        <f t="shared" si="85"/>
        <v/>
      </c>
      <c r="AN240" s="346">
        <f t="shared" si="86"/>
        <v>9.41</v>
      </c>
      <c r="AO240" s="348">
        <f t="shared" si="87"/>
        <v>350.38135</v>
      </c>
      <c r="AP240" s="349" t="str">
        <f t="shared" si="88"/>
        <v>CONSORCIO CHAQUICOCHA S.R.L.</v>
      </c>
      <c r="AQ240" s="350">
        <f t="shared" si="89"/>
        <v>9.41</v>
      </c>
      <c r="AR240" s="351">
        <f t="shared" si="90"/>
        <v>350.38135</v>
      </c>
      <c r="AT240" s="352"/>
    </row>
    <row r="241" spans="1:46" s="305" customFormat="1" x14ac:dyDescent="0.3">
      <c r="A241" s="287"/>
      <c r="B241" s="288">
        <v>4.3</v>
      </c>
      <c r="C241" s="289" t="s">
        <v>217</v>
      </c>
      <c r="D241" s="290"/>
      <c r="E241" s="353"/>
      <c r="F241" s="292"/>
      <c r="G241" s="293"/>
      <c r="H241" s="293"/>
      <c r="I241" s="294" t="str">
        <f t="shared" si="76"/>
        <v/>
      </c>
      <c r="J241" s="295"/>
      <c r="K241" s="296"/>
      <c r="L241" s="296"/>
      <c r="M241" s="296"/>
      <c r="N241" s="296"/>
      <c r="O241" s="296"/>
      <c r="P241" s="296"/>
      <c r="Q241" s="296"/>
      <c r="R241" s="296"/>
      <c r="S241" s="297"/>
      <c r="T241" s="298"/>
      <c r="U241" s="299"/>
      <c r="V241" s="300"/>
      <c r="W241" s="301" t="str">
        <f t="shared" si="77"/>
        <v/>
      </c>
      <c r="X241" s="298"/>
      <c r="Y241" s="299" t="str">
        <f t="shared" si="78"/>
        <v/>
      </c>
      <c r="Z241" s="300"/>
      <c r="AA241" s="301" t="str">
        <f t="shared" si="79"/>
        <v/>
      </c>
      <c r="AB241" s="298"/>
      <c r="AC241" s="299" t="str">
        <f t="shared" si="80"/>
        <v/>
      </c>
      <c r="AD241" s="300"/>
      <c r="AE241" s="301" t="str">
        <f t="shared" si="81"/>
        <v/>
      </c>
      <c r="AF241" s="298"/>
      <c r="AG241" s="299" t="str">
        <f t="shared" si="82"/>
        <v/>
      </c>
      <c r="AH241" s="300"/>
      <c r="AI241" s="301" t="str">
        <f t="shared" si="83"/>
        <v/>
      </c>
      <c r="AJ241" s="298"/>
      <c r="AK241" s="299" t="str">
        <f t="shared" si="84"/>
        <v/>
      </c>
      <c r="AL241" s="300"/>
      <c r="AM241" s="299" t="str">
        <f t="shared" si="85"/>
        <v/>
      </c>
      <c r="AN241" s="298" t="str">
        <f t="shared" si="86"/>
        <v/>
      </c>
      <c r="AO241" s="302" t="str">
        <f t="shared" si="87"/>
        <v/>
      </c>
      <c r="AP241" s="303" t="str">
        <f t="shared" si="88"/>
        <v/>
      </c>
      <c r="AQ241" s="304"/>
      <c r="AR241" s="303"/>
      <c r="AT241" s="354"/>
    </row>
    <row r="242" spans="1:46" s="305" customFormat="1" x14ac:dyDescent="0.3">
      <c r="A242" s="287"/>
      <c r="B242" s="309" t="s">
        <v>442</v>
      </c>
      <c r="C242" s="310" t="s">
        <v>218</v>
      </c>
      <c r="D242" s="311" t="s">
        <v>456</v>
      </c>
      <c r="E242" s="312">
        <v>12.48</v>
      </c>
      <c r="F242" s="355"/>
      <c r="G242" s="356"/>
      <c r="H242" s="356"/>
      <c r="I242" s="315" t="str">
        <f t="shared" si="76"/>
        <v/>
      </c>
      <c r="J242" s="357"/>
      <c r="K242" s="316">
        <v>12.48</v>
      </c>
      <c r="L242" s="317"/>
      <c r="M242" s="317"/>
      <c r="N242" s="317"/>
      <c r="O242" s="317"/>
      <c r="P242" s="317"/>
      <c r="Q242" s="317"/>
      <c r="R242" s="317"/>
      <c r="S242" s="318"/>
      <c r="T242" s="319">
        <v>35.4</v>
      </c>
      <c r="U242" s="320">
        <v>441.79199999999997</v>
      </c>
      <c r="V242" s="325"/>
      <c r="W242" s="322">
        <f t="shared" si="77"/>
        <v>0</v>
      </c>
      <c r="X242" s="323"/>
      <c r="Y242" s="324" t="str">
        <f t="shared" si="78"/>
        <v/>
      </c>
      <c r="Z242" s="325"/>
      <c r="AA242" s="322" t="str">
        <f t="shared" si="79"/>
        <v/>
      </c>
      <c r="AB242" s="323"/>
      <c r="AC242" s="324" t="str">
        <f t="shared" si="80"/>
        <v/>
      </c>
      <c r="AD242" s="325"/>
      <c r="AE242" s="322" t="str">
        <f t="shared" si="81"/>
        <v/>
      </c>
      <c r="AF242" s="323"/>
      <c r="AG242" s="324" t="str">
        <f t="shared" si="82"/>
        <v/>
      </c>
      <c r="AH242" s="325"/>
      <c r="AI242" s="322" t="str">
        <f t="shared" si="83"/>
        <v/>
      </c>
      <c r="AJ242" s="323"/>
      <c r="AK242" s="324" t="str">
        <f t="shared" si="84"/>
        <v/>
      </c>
      <c r="AL242" s="325"/>
      <c r="AM242" s="324" t="str">
        <f t="shared" si="85"/>
        <v/>
      </c>
      <c r="AN242" s="319">
        <f t="shared" si="86"/>
        <v>35.4</v>
      </c>
      <c r="AO242" s="326">
        <f t="shared" si="87"/>
        <v>441.79199999999997</v>
      </c>
      <c r="AP242" s="327" t="str">
        <f t="shared" si="88"/>
        <v>CONSORCIO CHAQUICOCHA S.R.L.</v>
      </c>
      <c r="AQ242" s="328">
        <f t="shared" si="89"/>
        <v>35.4</v>
      </c>
      <c r="AR242" s="329">
        <f t="shared" si="90"/>
        <v>441.79199999999997</v>
      </c>
      <c r="AT242" s="330"/>
    </row>
    <row r="243" spans="1:46" s="305" customFormat="1" x14ac:dyDescent="0.3">
      <c r="A243" s="287"/>
      <c r="B243" s="331" t="s">
        <v>443</v>
      </c>
      <c r="C243" s="332" t="s">
        <v>219</v>
      </c>
      <c r="D243" s="333" t="s">
        <v>456</v>
      </c>
      <c r="E243" s="334">
        <v>81.540000000000006</v>
      </c>
      <c r="F243" s="355"/>
      <c r="G243" s="356"/>
      <c r="H243" s="356"/>
      <c r="I243" s="315" t="str">
        <f t="shared" si="76"/>
        <v/>
      </c>
      <c r="J243" s="357"/>
      <c r="K243" s="316">
        <v>81.540000000000006</v>
      </c>
      <c r="L243" s="317"/>
      <c r="M243" s="317"/>
      <c r="N243" s="317"/>
      <c r="O243" s="317"/>
      <c r="P243" s="317"/>
      <c r="Q243" s="317"/>
      <c r="R243" s="317"/>
      <c r="S243" s="318"/>
      <c r="T243" s="335">
        <v>126.17</v>
      </c>
      <c r="U243" s="336">
        <v>10287.901800000001</v>
      </c>
      <c r="V243" s="325"/>
      <c r="W243" s="322">
        <f t="shared" si="77"/>
        <v>0</v>
      </c>
      <c r="X243" s="323"/>
      <c r="Y243" s="324" t="str">
        <f t="shared" si="78"/>
        <v/>
      </c>
      <c r="Z243" s="325"/>
      <c r="AA243" s="322" t="str">
        <f t="shared" si="79"/>
        <v/>
      </c>
      <c r="AB243" s="323"/>
      <c r="AC243" s="324" t="str">
        <f t="shared" si="80"/>
        <v/>
      </c>
      <c r="AD243" s="325"/>
      <c r="AE243" s="322" t="str">
        <f t="shared" si="81"/>
        <v/>
      </c>
      <c r="AF243" s="323"/>
      <c r="AG243" s="324" t="str">
        <f t="shared" si="82"/>
        <v/>
      </c>
      <c r="AH243" s="325"/>
      <c r="AI243" s="322" t="str">
        <f t="shared" si="83"/>
        <v/>
      </c>
      <c r="AJ243" s="323"/>
      <c r="AK243" s="324" t="str">
        <f t="shared" si="84"/>
        <v/>
      </c>
      <c r="AL243" s="325"/>
      <c r="AM243" s="324" t="str">
        <f t="shared" si="85"/>
        <v/>
      </c>
      <c r="AN243" s="335">
        <f t="shared" si="86"/>
        <v>126.17</v>
      </c>
      <c r="AO243" s="337">
        <f t="shared" si="87"/>
        <v>10287.901800000001</v>
      </c>
      <c r="AP243" s="338" t="str">
        <f t="shared" si="88"/>
        <v>CONSORCIO CHAQUICOCHA S.R.L.</v>
      </c>
      <c r="AQ243" s="339">
        <f t="shared" si="89"/>
        <v>126.17</v>
      </c>
      <c r="AR243" s="340">
        <f t="shared" si="90"/>
        <v>10287.901800000001</v>
      </c>
      <c r="AT243" s="341"/>
    </row>
    <row r="244" spans="1:46" s="305" customFormat="1" x14ac:dyDescent="0.3">
      <c r="A244" s="287"/>
      <c r="B244" s="342" t="s">
        <v>444</v>
      </c>
      <c r="C244" s="343" t="s">
        <v>220</v>
      </c>
      <c r="D244" s="344" t="s">
        <v>461</v>
      </c>
      <c r="E244" s="345">
        <v>62</v>
      </c>
      <c r="F244" s="355"/>
      <c r="G244" s="356"/>
      <c r="H244" s="356"/>
      <c r="I244" s="315" t="str">
        <f t="shared" si="76"/>
        <v/>
      </c>
      <c r="J244" s="357"/>
      <c r="K244" s="316">
        <v>62</v>
      </c>
      <c r="L244" s="317"/>
      <c r="M244" s="317"/>
      <c r="N244" s="317"/>
      <c r="O244" s="317"/>
      <c r="P244" s="317"/>
      <c r="Q244" s="317"/>
      <c r="R244" s="317"/>
      <c r="S244" s="318"/>
      <c r="T244" s="346">
        <v>111.32</v>
      </c>
      <c r="U244" s="347">
        <v>6901.8399999999992</v>
      </c>
      <c r="V244" s="325"/>
      <c r="W244" s="322">
        <f t="shared" si="77"/>
        <v>0</v>
      </c>
      <c r="X244" s="323"/>
      <c r="Y244" s="324" t="str">
        <f t="shared" si="78"/>
        <v/>
      </c>
      <c r="Z244" s="325"/>
      <c r="AA244" s="322" t="str">
        <f t="shared" si="79"/>
        <v/>
      </c>
      <c r="AB244" s="323"/>
      <c r="AC244" s="324" t="str">
        <f t="shared" si="80"/>
        <v/>
      </c>
      <c r="AD244" s="325"/>
      <c r="AE244" s="322" t="str">
        <f t="shared" si="81"/>
        <v/>
      </c>
      <c r="AF244" s="323"/>
      <c r="AG244" s="324" t="str">
        <f t="shared" si="82"/>
        <v/>
      </c>
      <c r="AH244" s="325"/>
      <c r="AI244" s="322" t="str">
        <f t="shared" si="83"/>
        <v/>
      </c>
      <c r="AJ244" s="323"/>
      <c r="AK244" s="324" t="str">
        <f t="shared" si="84"/>
        <v/>
      </c>
      <c r="AL244" s="325"/>
      <c r="AM244" s="324" t="str">
        <f t="shared" si="85"/>
        <v/>
      </c>
      <c r="AN244" s="346">
        <f t="shared" si="86"/>
        <v>111.32</v>
      </c>
      <c r="AO244" s="348">
        <f t="shared" si="87"/>
        <v>6901.8399999999992</v>
      </c>
      <c r="AP244" s="349" t="str">
        <f t="shared" si="88"/>
        <v>CONSORCIO CHAQUICOCHA S.R.L.</v>
      </c>
      <c r="AQ244" s="350">
        <f t="shared" si="89"/>
        <v>111.32</v>
      </c>
      <c r="AR244" s="351">
        <f t="shared" si="90"/>
        <v>6901.8399999999992</v>
      </c>
      <c r="AT244" s="352"/>
    </row>
    <row r="245" spans="1:46" s="305" customFormat="1" x14ac:dyDescent="0.3">
      <c r="A245" s="287"/>
      <c r="B245" s="288">
        <v>4.4000000000000004</v>
      </c>
      <c r="C245" s="289" t="s">
        <v>221</v>
      </c>
      <c r="D245" s="290"/>
      <c r="E245" s="353"/>
      <c r="F245" s="292"/>
      <c r="G245" s="293"/>
      <c r="H245" s="293"/>
      <c r="I245" s="294" t="str">
        <f t="shared" si="76"/>
        <v/>
      </c>
      <c r="J245" s="295"/>
      <c r="K245" s="296"/>
      <c r="L245" s="296"/>
      <c r="M245" s="296"/>
      <c r="N245" s="296"/>
      <c r="O245" s="296"/>
      <c r="P245" s="296"/>
      <c r="Q245" s="296"/>
      <c r="R245" s="296"/>
      <c r="S245" s="297"/>
      <c r="T245" s="298"/>
      <c r="U245" s="299"/>
      <c r="V245" s="300"/>
      <c r="W245" s="301" t="str">
        <f t="shared" si="77"/>
        <v/>
      </c>
      <c r="X245" s="298"/>
      <c r="Y245" s="299" t="str">
        <f t="shared" si="78"/>
        <v/>
      </c>
      <c r="Z245" s="300"/>
      <c r="AA245" s="301" t="str">
        <f t="shared" si="79"/>
        <v/>
      </c>
      <c r="AB245" s="298"/>
      <c r="AC245" s="299" t="str">
        <f t="shared" si="80"/>
        <v/>
      </c>
      <c r="AD245" s="300"/>
      <c r="AE245" s="301" t="str">
        <f t="shared" si="81"/>
        <v/>
      </c>
      <c r="AF245" s="298"/>
      <c r="AG245" s="299" t="str">
        <f t="shared" si="82"/>
        <v/>
      </c>
      <c r="AH245" s="300"/>
      <c r="AI245" s="301" t="str">
        <f t="shared" si="83"/>
        <v/>
      </c>
      <c r="AJ245" s="298"/>
      <c r="AK245" s="299" t="str">
        <f t="shared" si="84"/>
        <v/>
      </c>
      <c r="AL245" s="300"/>
      <c r="AM245" s="299" t="str">
        <f t="shared" si="85"/>
        <v/>
      </c>
      <c r="AN245" s="298" t="str">
        <f t="shared" si="86"/>
        <v/>
      </c>
      <c r="AO245" s="302" t="str">
        <f t="shared" si="87"/>
        <v/>
      </c>
      <c r="AP245" s="303" t="str">
        <f t="shared" si="88"/>
        <v/>
      </c>
      <c r="AQ245" s="304"/>
      <c r="AR245" s="303"/>
      <c r="AT245" s="354"/>
    </row>
    <row r="246" spans="1:46" s="305" customFormat="1" x14ac:dyDescent="0.3">
      <c r="A246" s="287"/>
      <c r="B246" s="309" t="s">
        <v>445</v>
      </c>
      <c r="C246" s="310" t="s">
        <v>222</v>
      </c>
      <c r="D246" s="311" t="s">
        <v>453</v>
      </c>
      <c r="E246" s="312">
        <v>1</v>
      </c>
      <c r="F246" s="355"/>
      <c r="G246" s="356"/>
      <c r="H246" s="356"/>
      <c r="I246" s="315" t="str">
        <f t="shared" si="76"/>
        <v/>
      </c>
      <c r="J246" s="357"/>
      <c r="K246" s="316">
        <v>1</v>
      </c>
      <c r="L246" s="317"/>
      <c r="M246" s="317"/>
      <c r="N246" s="317"/>
      <c r="O246" s="317"/>
      <c r="P246" s="317"/>
      <c r="Q246" s="317"/>
      <c r="R246" s="317"/>
      <c r="S246" s="318"/>
      <c r="T246" s="319">
        <v>5200</v>
      </c>
      <c r="U246" s="320">
        <v>5200</v>
      </c>
      <c r="V246" s="325"/>
      <c r="W246" s="322">
        <f t="shared" si="77"/>
        <v>0</v>
      </c>
      <c r="X246" s="323"/>
      <c r="Y246" s="324" t="str">
        <f t="shared" si="78"/>
        <v/>
      </c>
      <c r="Z246" s="325"/>
      <c r="AA246" s="322" t="str">
        <f t="shared" si="79"/>
        <v/>
      </c>
      <c r="AB246" s="323"/>
      <c r="AC246" s="324" t="str">
        <f t="shared" si="80"/>
        <v/>
      </c>
      <c r="AD246" s="325"/>
      <c r="AE246" s="322" t="str">
        <f t="shared" si="81"/>
        <v/>
      </c>
      <c r="AF246" s="323"/>
      <c r="AG246" s="324" t="str">
        <f t="shared" si="82"/>
        <v/>
      </c>
      <c r="AH246" s="325"/>
      <c r="AI246" s="322" t="str">
        <f t="shared" si="83"/>
        <v/>
      </c>
      <c r="AJ246" s="323"/>
      <c r="AK246" s="324" t="str">
        <f t="shared" si="84"/>
        <v/>
      </c>
      <c r="AL246" s="325"/>
      <c r="AM246" s="324" t="str">
        <f t="shared" si="85"/>
        <v/>
      </c>
      <c r="AN246" s="319">
        <f t="shared" si="86"/>
        <v>5200</v>
      </c>
      <c r="AO246" s="326">
        <f t="shared" si="87"/>
        <v>5200</v>
      </c>
      <c r="AP246" s="327" t="str">
        <f t="shared" si="88"/>
        <v>CONSORCIO CHAQUICOCHA S.R.L.</v>
      </c>
      <c r="AQ246" s="328">
        <f t="shared" si="89"/>
        <v>5200</v>
      </c>
      <c r="AR246" s="329">
        <f t="shared" si="90"/>
        <v>5200</v>
      </c>
      <c r="AT246" s="330"/>
    </row>
    <row r="247" spans="1:46" s="305" customFormat="1" x14ac:dyDescent="0.3">
      <c r="A247" s="287"/>
      <c r="B247" s="331" t="s">
        <v>446</v>
      </c>
      <c r="C247" s="332" t="s">
        <v>223</v>
      </c>
      <c r="D247" s="333" t="s">
        <v>461</v>
      </c>
      <c r="E247" s="334">
        <v>9</v>
      </c>
      <c r="F247" s="355"/>
      <c r="G247" s="356"/>
      <c r="H247" s="356"/>
      <c r="I247" s="315" t="str">
        <f t="shared" si="76"/>
        <v/>
      </c>
      <c r="J247" s="357"/>
      <c r="K247" s="316">
        <v>9</v>
      </c>
      <c r="L247" s="317"/>
      <c r="M247" s="317"/>
      <c r="N247" s="317"/>
      <c r="O247" s="317"/>
      <c r="P247" s="317"/>
      <c r="Q247" s="317"/>
      <c r="R247" s="317"/>
      <c r="S247" s="318"/>
      <c r="T247" s="335">
        <v>272.74</v>
      </c>
      <c r="U247" s="336">
        <v>2454.66</v>
      </c>
      <c r="V247" s="325"/>
      <c r="W247" s="322">
        <f t="shared" si="77"/>
        <v>0</v>
      </c>
      <c r="X247" s="323"/>
      <c r="Y247" s="324" t="str">
        <f t="shared" si="78"/>
        <v/>
      </c>
      <c r="Z247" s="325"/>
      <c r="AA247" s="322" t="str">
        <f t="shared" si="79"/>
        <v/>
      </c>
      <c r="AB247" s="323"/>
      <c r="AC247" s="324" t="str">
        <f t="shared" si="80"/>
        <v/>
      </c>
      <c r="AD247" s="325"/>
      <c r="AE247" s="322" t="str">
        <f t="shared" si="81"/>
        <v/>
      </c>
      <c r="AF247" s="323"/>
      <c r="AG247" s="324" t="str">
        <f t="shared" si="82"/>
        <v/>
      </c>
      <c r="AH247" s="325"/>
      <c r="AI247" s="322" t="str">
        <f t="shared" si="83"/>
        <v/>
      </c>
      <c r="AJ247" s="323"/>
      <c r="AK247" s="324" t="str">
        <f t="shared" si="84"/>
        <v/>
      </c>
      <c r="AL247" s="325"/>
      <c r="AM247" s="324" t="str">
        <f t="shared" si="85"/>
        <v/>
      </c>
      <c r="AN247" s="335">
        <f t="shared" si="86"/>
        <v>272.74</v>
      </c>
      <c r="AO247" s="337">
        <f t="shared" si="87"/>
        <v>2454.66</v>
      </c>
      <c r="AP247" s="338" t="str">
        <f t="shared" si="88"/>
        <v>CONSORCIO CHAQUICOCHA S.R.L.</v>
      </c>
      <c r="AQ247" s="339">
        <f t="shared" si="89"/>
        <v>272.74</v>
      </c>
      <c r="AR247" s="340">
        <f t="shared" si="90"/>
        <v>2454.66</v>
      </c>
      <c r="AT247" s="341"/>
    </row>
    <row r="248" spans="1:46" s="305" customFormat="1" x14ac:dyDescent="0.3">
      <c r="A248" s="287"/>
      <c r="B248" s="331" t="s">
        <v>447</v>
      </c>
      <c r="C248" s="332" t="s">
        <v>513</v>
      </c>
      <c r="D248" s="333" t="s">
        <v>453</v>
      </c>
      <c r="E248" s="334">
        <v>1</v>
      </c>
      <c r="F248" s="355"/>
      <c r="G248" s="356"/>
      <c r="H248" s="356"/>
      <c r="I248" s="315" t="str">
        <f t="shared" si="76"/>
        <v/>
      </c>
      <c r="J248" s="357"/>
      <c r="K248" s="316">
        <v>1</v>
      </c>
      <c r="L248" s="317"/>
      <c r="M248" s="317"/>
      <c r="N248" s="317"/>
      <c r="O248" s="317"/>
      <c r="P248" s="317"/>
      <c r="Q248" s="317"/>
      <c r="R248" s="317"/>
      <c r="S248" s="318"/>
      <c r="T248" s="335">
        <v>270.07</v>
      </c>
      <c r="U248" s="336">
        <v>270.07</v>
      </c>
      <c r="V248" s="325"/>
      <c r="W248" s="322">
        <f t="shared" si="77"/>
        <v>0</v>
      </c>
      <c r="X248" s="323"/>
      <c r="Y248" s="324" t="str">
        <f t="shared" si="78"/>
        <v/>
      </c>
      <c r="Z248" s="325"/>
      <c r="AA248" s="322" t="str">
        <f t="shared" si="79"/>
        <v/>
      </c>
      <c r="AB248" s="323"/>
      <c r="AC248" s="324" t="str">
        <f t="shared" si="80"/>
        <v/>
      </c>
      <c r="AD248" s="325"/>
      <c r="AE248" s="322" t="str">
        <f t="shared" si="81"/>
        <v/>
      </c>
      <c r="AF248" s="323"/>
      <c r="AG248" s="324" t="str">
        <f t="shared" si="82"/>
        <v/>
      </c>
      <c r="AH248" s="325"/>
      <c r="AI248" s="322" t="str">
        <f t="shared" si="83"/>
        <v/>
      </c>
      <c r="AJ248" s="323"/>
      <c r="AK248" s="324" t="str">
        <f t="shared" si="84"/>
        <v/>
      </c>
      <c r="AL248" s="325"/>
      <c r="AM248" s="324" t="str">
        <f t="shared" si="85"/>
        <v/>
      </c>
      <c r="AN248" s="335">
        <f t="shared" si="86"/>
        <v>270.07</v>
      </c>
      <c r="AO248" s="337">
        <f t="shared" si="87"/>
        <v>270.07</v>
      </c>
      <c r="AP248" s="338" t="str">
        <f t="shared" si="88"/>
        <v>CONSORCIO CHAQUICOCHA S.R.L.</v>
      </c>
      <c r="AQ248" s="339">
        <f t="shared" si="89"/>
        <v>270.07</v>
      </c>
      <c r="AR248" s="340">
        <f t="shared" si="90"/>
        <v>270.07</v>
      </c>
      <c r="AT248" s="341"/>
    </row>
    <row r="249" spans="1:46" s="305" customFormat="1" x14ac:dyDescent="0.3">
      <c r="A249" s="287"/>
      <c r="B249" s="331" t="s">
        <v>448</v>
      </c>
      <c r="C249" s="332" t="s">
        <v>224</v>
      </c>
      <c r="D249" s="333" t="s">
        <v>453</v>
      </c>
      <c r="E249" s="334">
        <v>1</v>
      </c>
      <c r="F249" s="355"/>
      <c r="G249" s="356"/>
      <c r="H249" s="356"/>
      <c r="I249" s="315" t="str">
        <f t="shared" si="76"/>
        <v/>
      </c>
      <c r="J249" s="357"/>
      <c r="K249" s="316">
        <v>1</v>
      </c>
      <c r="L249" s="317"/>
      <c r="M249" s="317"/>
      <c r="N249" s="317"/>
      <c r="O249" s="317"/>
      <c r="P249" s="317"/>
      <c r="Q249" s="317"/>
      <c r="R249" s="317"/>
      <c r="S249" s="318"/>
      <c r="T249" s="335">
        <v>1576.49</v>
      </c>
      <c r="U249" s="336">
        <v>1576.49</v>
      </c>
      <c r="V249" s="325"/>
      <c r="W249" s="322">
        <f t="shared" si="77"/>
        <v>0</v>
      </c>
      <c r="X249" s="323"/>
      <c r="Y249" s="324" t="str">
        <f t="shared" si="78"/>
        <v/>
      </c>
      <c r="Z249" s="325"/>
      <c r="AA249" s="322" t="str">
        <f t="shared" si="79"/>
        <v/>
      </c>
      <c r="AB249" s="323"/>
      <c r="AC249" s="324" t="str">
        <f t="shared" si="80"/>
        <v/>
      </c>
      <c r="AD249" s="325"/>
      <c r="AE249" s="322" t="str">
        <f t="shared" si="81"/>
        <v/>
      </c>
      <c r="AF249" s="323"/>
      <c r="AG249" s="324" t="str">
        <f t="shared" si="82"/>
        <v/>
      </c>
      <c r="AH249" s="325"/>
      <c r="AI249" s="322" t="str">
        <f t="shared" si="83"/>
        <v/>
      </c>
      <c r="AJ249" s="323"/>
      <c r="AK249" s="324" t="str">
        <f t="shared" si="84"/>
        <v/>
      </c>
      <c r="AL249" s="325"/>
      <c r="AM249" s="324" t="str">
        <f t="shared" si="85"/>
        <v/>
      </c>
      <c r="AN249" s="335">
        <f t="shared" si="86"/>
        <v>1576.49</v>
      </c>
      <c r="AO249" s="337">
        <f t="shared" si="87"/>
        <v>1576.49</v>
      </c>
      <c r="AP249" s="338" t="str">
        <f t="shared" si="88"/>
        <v>CONSORCIO CHAQUICOCHA S.R.L.</v>
      </c>
      <c r="AQ249" s="339">
        <f t="shared" si="89"/>
        <v>1576.49</v>
      </c>
      <c r="AR249" s="340">
        <f t="shared" si="90"/>
        <v>1576.49</v>
      </c>
      <c r="AT249" s="341"/>
    </row>
    <row r="250" spans="1:46" s="305" customFormat="1" x14ac:dyDescent="0.3">
      <c r="A250" s="287"/>
      <c r="B250" s="331" t="s">
        <v>449</v>
      </c>
      <c r="C250" s="332" t="s">
        <v>225</v>
      </c>
      <c r="D250" s="333" t="s">
        <v>453</v>
      </c>
      <c r="E250" s="334">
        <v>2</v>
      </c>
      <c r="F250" s="355"/>
      <c r="G250" s="356"/>
      <c r="H250" s="356"/>
      <c r="I250" s="315" t="str">
        <f t="shared" si="76"/>
        <v/>
      </c>
      <c r="J250" s="357"/>
      <c r="K250" s="316">
        <v>2</v>
      </c>
      <c r="L250" s="317"/>
      <c r="M250" s="317"/>
      <c r="N250" s="317"/>
      <c r="O250" s="317"/>
      <c r="P250" s="317"/>
      <c r="Q250" s="317"/>
      <c r="R250" s="317"/>
      <c r="S250" s="318"/>
      <c r="T250" s="335">
        <v>2592.59</v>
      </c>
      <c r="U250" s="336">
        <v>5185.18</v>
      </c>
      <c r="V250" s="325"/>
      <c r="W250" s="322">
        <f t="shared" si="77"/>
        <v>0</v>
      </c>
      <c r="X250" s="323"/>
      <c r="Y250" s="324" t="str">
        <f t="shared" si="78"/>
        <v/>
      </c>
      <c r="Z250" s="325"/>
      <c r="AA250" s="322" t="str">
        <f t="shared" si="79"/>
        <v/>
      </c>
      <c r="AB250" s="323"/>
      <c r="AC250" s="324" t="str">
        <f t="shared" si="80"/>
        <v/>
      </c>
      <c r="AD250" s="325"/>
      <c r="AE250" s="322" t="str">
        <f t="shared" si="81"/>
        <v/>
      </c>
      <c r="AF250" s="323"/>
      <c r="AG250" s="324" t="str">
        <f t="shared" si="82"/>
        <v/>
      </c>
      <c r="AH250" s="325"/>
      <c r="AI250" s="322" t="str">
        <f t="shared" si="83"/>
        <v/>
      </c>
      <c r="AJ250" s="323"/>
      <c r="AK250" s="324" t="str">
        <f t="shared" si="84"/>
        <v/>
      </c>
      <c r="AL250" s="325"/>
      <c r="AM250" s="324" t="str">
        <f t="shared" si="85"/>
        <v/>
      </c>
      <c r="AN250" s="335">
        <f t="shared" si="86"/>
        <v>2592.59</v>
      </c>
      <c r="AO250" s="337">
        <f t="shared" si="87"/>
        <v>5185.18</v>
      </c>
      <c r="AP250" s="338" t="str">
        <f t="shared" si="88"/>
        <v>CONSORCIO CHAQUICOCHA S.R.L.</v>
      </c>
      <c r="AQ250" s="339">
        <f t="shared" si="89"/>
        <v>2592.59</v>
      </c>
      <c r="AR250" s="340">
        <f t="shared" si="90"/>
        <v>5185.18</v>
      </c>
      <c r="AT250" s="341"/>
    </row>
    <row r="251" spans="1:46" s="305" customFormat="1" x14ac:dyDescent="0.3">
      <c r="A251" s="287"/>
      <c r="B251" s="331" t="s">
        <v>450</v>
      </c>
      <c r="C251" s="332" t="s">
        <v>226</v>
      </c>
      <c r="D251" s="333" t="s">
        <v>453</v>
      </c>
      <c r="E251" s="334">
        <v>2</v>
      </c>
      <c r="F251" s="355"/>
      <c r="G251" s="356"/>
      <c r="H251" s="356"/>
      <c r="I251" s="315" t="str">
        <f t="shared" si="76"/>
        <v/>
      </c>
      <c r="J251" s="357"/>
      <c r="K251" s="316">
        <v>2</v>
      </c>
      <c r="L251" s="317"/>
      <c r="M251" s="317"/>
      <c r="N251" s="317"/>
      <c r="O251" s="317"/>
      <c r="P251" s="317"/>
      <c r="Q251" s="317"/>
      <c r="R251" s="317"/>
      <c r="S251" s="318"/>
      <c r="T251" s="335">
        <v>296.47000000000003</v>
      </c>
      <c r="U251" s="336">
        <v>592.94000000000005</v>
      </c>
      <c r="V251" s="325"/>
      <c r="W251" s="322">
        <f t="shared" si="77"/>
        <v>0</v>
      </c>
      <c r="X251" s="323"/>
      <c r="Y251" s="324" t="str">
        <f t="shared" si="78"/>
        <v/>
      </c>
      <c r="Z251" s="325"/>
      <c r="AA251" s="322" t="str">
        <f t="shared" si="79"/>
        <v/>
      </c>
      <c r="AB251" s="323"/>
      <c r="AC251" s="324" t="str">
        <f t="shared" si="80"/>
        <v/>
      </c>
      <c r="AD251" s="325"/>
      <c r="AE251" s="322" t="str">
        <f t="shared" si="81"/>
        <v/>
      </c>
      <c r="AF251" s="323"/>
      <c r="AG251" s="324" t="str">
        <f t="shared" si="82"/>
        <v/>
      </c>
      <c r="AH251" s="325"/>
      <c r="AI251" s="322" t="str">
        <f t="shared" si="83"/>
        <v/>
      </c>
      <c r="AJ251" s="323"/>
      <c r="AK251" s="324" t="str">
        <f t="shared" si="84"/>
        <v/>
      </c>
      <c r="AL251" s="325"/>
      <c r="AM251" s="324" t="str">
        <f t="shared" si="85"/>
        <v/>
      </c>
      <c r="AN251" s="335">
        <f t="shared" si="86"/>
        <v>296.47000000000003</v>
      </c>
      <c r="AO251" s="337">
        <f t="shared" si="87"/>
        <v>592.94000000000005</v>
      </c>
      <c r="AP251" s="338" t="str">
        <f t="shared" si="88"/>
        <v>CONSORCIO CHAQUICOCHA S.R.L.</v>
      </c>
      <c r="AQ251" s="339">
        <f t="shared" si="89"/>
        <v>296.47000000000003</v>
      </c>
      <c r="AR251" s="340">
        <f t="shared" si="90"/>
        <v>592.94000000000005</v>
      </c>
      <c r="AT251" s="341"/>
    </row>
    <row r="252" spans="1:46" s="305" customFormat="1" x14ac:dyDescent="0.3">
      <c r="A252" s="287"/>
      <c r="B252" s="342" t="s">
        <v>451</v>
      </c>
      <c r="C252" s="343" t="s">
        <v>227</v>
      </c>
      <c r="D252" s="344" t="s">
        <v>453</v>
      </c>
      <c r="E252" s="345">
        <v>3</v>
      </c>
      <c r="F252" s="355"/>
      <c r="G252" s="356"/>
      <c r="H252" s="356"/>
      <c r="I252" s="315" t="str">
        <f t="shared" si="76"/>
        <v/>
      </c>
      <c r="J252" s="357"/>
      <c r="K252" s="316">
        <v>3</v>
      </c>
      <c r="L252" s="317"/>
      <c r="M252" s="317"/>
      <c r="N252" s="317"/>
      <c r="O252" s="317"/>
      <c r="P252" s="317"/>
      <c r="Q252" s="317"/>
      <c r="R252" s="317"/>
      <c r="S252" s="318"/>
      <c r="T252" s="346">
        <v>135.56</v>
      </c>
      <c r="U252" s="347">
        <v>406.68</v>
      </c>
      <c r="V252" s="325"/>
      <c r="W252" s="322">
        <f t="shared" si="77"/>
        <v>0</v>
      </c>
      <c r="X252" s="323"/>
      <c r="Y252" s="324" t="str">
        <f t="shared" si="78"/>
        <v/>
      </c>
      <c r="Z252" s="325"/>
      <c r="AA252" s="322" t="str">
        <f t="shared" si="79"/>
        <v/>
      </c>
      <c r="AB252" s="323"/>
      <c r="AC252" s="324" t="str">
        <f t="shared" si="80"/>
        <v/>
      </c>
      <c r="AD252" s="325"/>
      <c r="AE252" s="322" t="str">
        <f t="shared" si="81"/>
        <v/>
      </c>
      <c r="AF252" s="323"/>
      <c r="AG252" s="324" t="str">
        <f t="shared" si="82"/>
        <v/>
      </c>
      <c r="AH252" s="325"/>
      <c r="AI252" s="322" t="str">
        <f t="shared" si="83"/>
        <v/>
      </c>
      <c r="AJ252" s="323"/>
      <c r="AK252" s="324" t="str">
        <f t="shared" si="84"/>
        <v/>
      </c>
      <c r="AL252" s="325"/>
      <c r="AM252" s="324" t="str">
        <f t="shared" si="85"/>
        <v/>
      </c>
      <c r="AN252" s="346">
        <f t="shared" si="86"/>
        <v>135.56</v>
      </c>
      <c r="AO252" s="348">
        <f t="shared" si="87"/>
        <v>406.68</v>
      </c>
      <c r="AP252" s="349" t="str">
        <f t="shared" si="88"/>
        <v>CONSORCIO CHAQUICOCHA S.R.L.</v>
      </c>
      <c r="AQ252" s="350">
        <f t="shared" si="89"/>
        <v>135.56</v>
      </c>
      <c r="AR252" s="351">
        <f t="shared" si="90"/>
        <v>406.68</v>
      </c>
      <c r="AT252" s="352"/>
    </row>
    <row r="253" spans="1:46" s="305" customFormat="1" x14ac:dyDescent="0.3">
      <c r="A253" s="287"/>
      <c r="B253" s="288">
        <v>4.5</v>
      </c>
      <c r="C253" s="289" t="s">
        <v>228</v>
      </c>
      <c r="D253" s="290"/>
      <c r="E253" s="353"/>
      <c r="F253" s="292"/>
      <c r="G253" s="293"/>
      <c r="H253" s="293"/>
      <c r="I253" s="294" t="str">
        <f t="shared" si="76"/>
        <v/>
      </c>
      <c r="J253" s="295"/>
      <c r="K253" s="296"/>
      <c r="L253" s="296"/>
      <c r="M253" s="296"/>
      <c r="N253" s="296"/>
      <c r="O253" s="296"/>
      <c r="P253" s="296"/>
      <c r="Q253" s="296"/>
      <c r="R253" s="296"/>
      <c r="S253" s="297"/>
      <c r="T253" s="298"/>
      <c r="U253" s="299"/>
      <c r="V253" s="300"/>
      <c r="W253" s="301" t="str">
        <f t="shared" si="77"/>
        <v/>
      </c>
      <c r="X253" s="298"/>
      <c r="Y253" s="299" t="str">
        <f t="shared" si="78"/>
        <v/>
      </c>
      <c r="Z253" s="300"/>
      <c r="AA253" s="301" t="str">
        <f t="shared" si="79"/>
        <v/>
      </c>
      <c r="AB253" s="298"/>
      <c r="AC253" s="299" t="str">
        <f t="shared" si="80"/>
        <v/>
      </c>
      <c r="AD253" s="300"/>
      <c r="AE253" s="301" t="str">
        <f t="shared" si="81"/>
        <v/>
      </c>
      <c r="AF253" s="298"/>
      <c r="AG253" s="299" t="str">
        <f t="shared" si="82"/>
        <v/>
      </c>
      <c r="AH253" s="300"/>
      <c r="AI253" s="301" t="str">
        <f t="shared" si="83"/>
        <v/>
      </c>
      <c r="AJ253" s="298"/>
      <c r="AK253" s="299" t="str">
        <f t="shared" si="84"/>
        <v/>
      </c>
      <c r="AL253" s="300"/>
      <c r="AM253" s="299" t="str">
        <f t="shared" si="85"/>
        <v/>
      </c>
      <c r="AN253" s="298" t="str">
        <f t="shared" si="86"/>
        <v/>
      </c>
      <c r="AO253" s="302" t="str">
        <f t="shared" si="87"/>
        <v/>
      </c>
      <c r="AP253" s="303" t="str">
        <f t="shared" si="88"/>
        <v/>
      </c>
      <c r="AQ253" s="304"/>
      <c r="AR253" s="303"/>
      <c r="AT253" s="354"/>
    </row>
    <row r="254" spans="1:46" s="305" customFormat="1" x14ac:dyDescent="0.3">
      <c r="A254" s="287"/>
      <c r="B254" s="360" t="s">
        <v>452</v>
      </c>
      <c r="C254" s="361" t="s">
        <v>229</v>
      </c>
      <c r="D254" s="362" t="s">
        <v>453</v>
      </c>
      <c r="E254" s="363">
        <v>1</v>
      </c>
      <c r="F254" s="355"/>
      <c r="G254" s="356"/>
      <c r="H254" s="356"/>
      <c r="I254" s="315" t="str">
        <f t="shared" si="76"/>
        <v/>
      </c>
      <c r="J254" s="357"/>
      <c r="K254" s="316">
        <v>1</v>
      </c>
      <c r="L254" s="317"/>
      <c r="M254" s="317"/>
      <c r="N254" s="317"/>
      <c r="O254" s="317"/>
      <c r="P254" s="317"/>
      <c r="Q254" s="317"/>
      <c r="R254" s="317"/>
      <c r="S254" s="318"/>
      <c r="T254" s="323">
        <v>55.67</v>
      </c>
      <c r="U254" s="324">
        <v>55.67</v>
      </c>
      <c r="V254" s="325"/>
      <c r="W254" s="322">
        <f t="shared" si="77"/>
        <v>0</v>
      </c>
      <c r="X254" s="323"/>
      <c r="Y254" s="324" t="str">
        <f t="shared" si="78"/>
        <v/>
      </c>
      <c r="Z254" s="325"/>
      <c r="AA254" s="322" t="str">
        <f t="shared" si="79"/>
        <v/>
      </c>
      <c r="AB254" s="323"/>
      <c r="AC254" s="324" t="str">
        <f t="shared" si="80"/>
        <v/>
      </c>
      <c r="AD254" s="325"/>
      <c r="AE254" s="322" t="str">
        <f t="shared" si="81"/>
        <v/>
      </c>
      <c r="AF254" s="323"/>
      <c r="AG254" s="324" t="str">
        <f t="shared" si="82"/>
        <v/>
      </c>
      <c r="AH254" s="325"/>
      <c r="AI254" s="322" t="str">
        <f t="shared" si="83"/>
        <v/>
      </c>
      <c r="AJ254" s="323"/>
      <c r="AK254" s="324" t="str">
        <f t="shared" si="84"/>
        <v/>
      </c>
      <c r="AL254" s="325"/>
      <c r="AM254" s="324" t="str">
        <f t="shared" si="85"/>
        <v/>
      </c>
      <c r="AN254" s="323">
        <f t="shared" si="86"/>
        <v>55.67</v>
      </c>
      <c r="AO254" s="364">
        <f t="shared" si="87"/>
        <v>55.67</v>
      </c>
      <c r="AP254" s="365" t="str">
        <f t="shared" si="88"/>
        <v>CONSORCIO CHAQUICOCHA S.R.L.</v>
      </c>
      <c r="AQ254" s="366">
        <f t="shared" si="89"/>
        <v>55.67</v>
      </c>
      <c r="AR254" s="367">
        <f t="shared" si="90"/>
        <v>55.67</v>
      </c>
      <c r="AT254" s="368"/>
    </row>
    <row r="255" spans="1:46" s="305" customFormat="1" x14ac:dyDescent="0.3">
      <c r="A255" s="287"/>
      <c r="B255" s="288">
        <v>5</v>
      </c>
      <c r="C255" s="289" t="s">
        <v>230</v>
      </c>
      <c r="D255" s="290"/>
      <c r="E255" s="353"/>
      <c r="F255" s="292"/>
      <c r="G255" s="293"/>
      <c r="H255" s="293"/>
      <c r="I255" s="294" t="str">
        <f t="shared" si="76"/>
        <v/>
      </c>
      <c r="J255" s="295"/>
      <c r="K255" s="296"/>
      <c r="L255" s="296"/>
      <c r="M255" s="296"/>
      <c r="N255" s="296"/>
      <c r="O255" s="296"/>
      <c r="P255" s="296"/>
      <c r="Q255" s="296"/>
      <c r="R255" s="296"/>
      <c r="S255" s="297"/>
      <c r="T255" s="298"/>
      <c r="U255" s="299"/>
      <c r="V255" s="300"/>
      <c r="W255" s="301" t="str">
        <f t="shared" si="77"/>
        <v/>
      </c>
      <c r="X255" s="298"/>
      <c r="Y255" s="299" t="str">
        <f t="shared" si="78"/>
        <v/>
      </c>
      <c r="Z255" s="300"/>
      <c r="AA255" s="301" t="str">
        <f t="shared" si="79"/>
        <v/>
      </c>
      <c r="AB255" s="298"/>
      <c r="AC255" s="299" t="str">
        <f t="shared" si="80"/>
        <v/>
      </c>
      <c r="AD255" s="300"/>
      <c r="AE255" s="301" t="str">
        <f t="shared" si="81"/>
        <v/>
      </c>
      <c r="AF255" s="298"/>
      <c r="AG255" s="299" t="str">
        <f t="shared" si="82"/>
        <v/>
      </c>
      <c r="AH255" s="300"/>
      <c r="AI255" s="301" t="str">
        <f t="shared" si="83"/>
        <v/>
      </c>
      <c r="AJ255" s="298"/>
      <c r="AK255" s="299" t="str">
        <f t="shared" si="84"/>
        <v/>
      </c>
      <c r="AL255" s="300"/>
      <c r="AM255" s="299" t="str">
        <f t="shared" si="85"/>
        <v/>
      </c>
      <c r="AN255" s="298" t="str">
        <f t="shared" si="86"/>
        <v/>
      </c>
      <c r="AO255" s="302" t="str">
        <f t="shared" si="87"/>
        <v/>
      </c>
      <c r="AP255" s="303" t="str">
        <f t="shared" si="88"/>
        <v/>
      </c>
      <c r="AQ255" s="304"/>
      <c r="AR255" s="303"/>
      <c r="AT255" s="354"/>
    </row>
    <row r="256" spans="1:46" s="305" customFormat="1" x14ac:dyDescent="0.3">
      <c r="A256" s="287"/>
      <c r="B256" s="309">
        <v>5.0999999999999996</v>
      </c>
      <c r="C256" s="310" t="s">
        <v>231</v>
      </c>
      <c r="D256" s="311" t="s">
        <v>458</v>
      </c>
      <c r="E256" s="312">
        <v>258743.55799999999</v>
      </c>
      <c r="F256" s="355"/>
      <c r="G256" s="356"/>
      <c r="H256" s="356"/>
      <c r="I256" s="315" t="str">
        <f t="shared" si="76"/>
        <v/>
      </c>
      <c r="J256" s="357"/>
      <c r="K256" s="316">
        <v>258743.55799999999</v>
      </c>
      <c r="L256" s="317"/>
      <c r="M256" s="317"/>
      <c r="N256" s="317"/>
      <c r="O256" s="317"/>
      <c r="P256" s="317"/>
      <c r="Q256" s="317"/>
      <c r="R256" s="317"/>
      <c r="S256" s="318"/>
      <c r="T256" s="319">
        <v>2.96</v>
      </c>
      <c r="U256" s="320">
        <v>765880.93759999995</v>
      </c>
      <c r="V256" s="325"/>
      <c r="W256" s="322">
        <f t="shared" si="77"/>
        <v>0</v>
      </c>
      <c r="X256" s="323"/>
      <c r="Y256" s="324" t="str">
        <f t="shared" si="78"/>
        <v/>
      </c>
      <c r="Z256" s="325"/>
      <c r="AA256" s="322" t="str">
        <f t="shared" si="79"/>
        <v/>
      </c>
      <c r="AB256" s="323"/>
      <c r="AC256" s="324" t="str">
        <f t="shared" si="80"/>
        <v/>
      </c>
      <c r="AD256" s="325"/>
      <c r="AE256" s="322" t="str">
        <f t="shared" si="81"/>
        <v/>
      </c>
      <c r="AF256" s="323"/>
      <c r="AG256" s="324" t="str">
        <f t="shared" si="82"/>
        <v/>
      </c>
      <c r="AH256" s="325"/>
      <c r="AI256" s="322" t="str">
        <f t="shared" si="83"/>
        <v/>
      </c>
      <c r="AJ256" s="323"/>
      <c r="AK256" s="324" t="str">
        <f t="shared" si="84"/>
        <v/>
      </c>
      <c r="AL256" s="325"/>
      <c r="AM256" s="324" t="str">
        <f t="shared" si="85"/>
        <v/>
      </c>
      <c r="AN256" s="319">
        <f t="shared" si="86"/>
        <v>2.96</v>
      </c>
      <c r="AO256" s="326">
        <f t="shared" si="87"/>
        <v>765880.93167999992</v>
      </c>
      <c r="AP256" s="327" t="str">
        <f t="shared" si="88"/>
        <v>CONSORCIO CHAQUICOCHA S.R.L.</v>
      </c>
      <c r="AQ256" s="328">
        <f t="shared" si="89"/>
        <v>2.96</v>
      </c>
      <c r="AR256" s="329">
        <f t="shared" si="90"/>
        <v>765880.93167999992</v>
      </c>
      <c r="AT256" s="330"/>
    </row>
    <row r="257" spans="1:46" s="305" customFormat="1" x14ac:dyDescent="0.3">
      <c r="A257" s="287"/>
      <c r="B257" s="342">
        <v>5.2</v>
      </c>
      <c r="C257" s="343" t="s">
        <v>232</v>
      </c>
      <c r="D257" s="344" t="s">
        <v>456</v>
      </c>
      <c r="E257" s="345">
        <v>1000</v>
      </c>
      <c r="F257" s="355"/>
      <c r="G257" s="356"/>
      <c r="H257" s="356"/>
      <c r="I257" s="315" t="str">
        <f t="shared" si="76"/>
        <v/>
      </c>
      <c r="J257" s="357"/>
      <c r="K257" s="316">
        <v>1000</v>
      </c>
      <c r="L257" s="317"/>
      <c r="M257" s="317"/>
      <c r="N257" s="317"/>
      <c r="O257" s="317"/>
      <c r="P257" s="317"/>
      <c r="Q257" s="317"/>
      <c r="R257" s="317"/>
      <c r="S257" s="318"/>
      <c r="T257" s="346">
        <v>41.42</v>
      </c>
      <c r="U257" s="347">
        <v>41420</v>
      </c>
      <c r="V257" s="325"/>
      <c r="W257" s="322">
        <f t="shared" si="77"/>
        <v>0</v>
      </c>
      <c r="X257" s="323"/>
      <c r="Y257" s="324" t="str">
        <f t="shared" si="78"/>
        <v/>
      </c>
      <c r="Z257" s="325"/>
      <c r="AA257" s="322" t="str">
        <f t="shared" si="79"/>
        <v/>
      </c>
      <c r="AB257" s="323"/>
      <c r="AC257" s="324" t="str">
        <f t="shared" si="80"/>
        <v/>
      </c>
      <c r="AD257" s="325"/>
      <c r="AE257" s="322" t="str">
        <f t="shared" si="81"/>
        <v/>
      </c>
      <c r="AF257" s="323"/>
      <c r="AG257" s="324" t="str">
        <f t="shared" si="82"/>
        <v/>
      </c>
      <c r="AH257" s="325"/>
      <c r="AI257" s="322" t="str">
        <f t="shared" si="83"/>
        <v/>
      </c>
      <c r="AJ257" s="323"/>
      <c r="AK257" s="324" t="str">
        <f t="shared" si="84"/>
        <v/>
      </c>
      <c r="AL257" s="325"/>
      <c r="AM257" s="324" t="str">
        <f t="shared" si="85"/>
        <v/>
      </c>
      <c r="AN257" s="346">
        <f t="shared" si="86"/>
        <v>41.42</v>
      </c>
      <c r="AO257" s="348">
        <f t="shared" si="87"/>
        <v>41420</v>
      </c>
      <c r="AP257" s="349" t="str">
        <f t="shared" si="88"/>
        <v>CONSORCIO CHAQUICOCHA S.R.L.</v>
      </c>
      <c r="AQ257" s="350">
        <f t="shared" si="89"/>
        <v>41.42</v>
      </c>
      <c r="AR257" s="351">
        <f t="shared" si="90"/>
        <v>41420</v>
      </c>
      <c r="AT257" s="352"/>
    </row>
    <row r="258" spans="1:46" s="305" customFormat="1" x14ac:dyDescent="0.3">
      <c r="A258" s="287"/>
      <c r="B258" s="288">
        <v>6</v>
      </c>
      <c r="C258" s="289" t="s">
        <v>233</v>
      </c>
      <c r="D258" s="290"/>
      <c r="E258" s="353"/>
      <c r="F258" s="292"/>
      <c r="G258" s="293"/>
      <c r="H258" s="293"/>
      <c r="I258" s="294" t="str">
        <f t="shared" si="76"/>
        <v/>
      </c>
      <c r="J258" s="295"/>
      <c r="K258" s="296"/>
      <c r="L258" s="296"/>
      <c r="M258" s="296"/>
      <c r="N258" s="296"/>
      <c r="O258" s="296"/>
      <c r="P258" s="296"/>
      <c r="Q258" s="296"/>
      <c r="R258" s="296"/>
      <c r="S258" s="297"/>
      <c r="T258" s="298"/>
      <c r="U258" s="299"/>
      <c r="V258" s="300"/>
      <c r="W258" s="301" t="str">
        <f t="shared" si="77"/>
        <v/>
      </c>
      <c r="X258" s="298"/>
      <c r="Y258" s="299" t="str">
        <f t="shared" si="78"/>
        <v/>
      </c>
      <c r="Z258" s="300"/>
      <c r="AA258" s="301" t="str">
        <f t="shared" si="79"/>
        <v/>
      </c>
      <c r="AB258" s="298"/>
      <c r="AC258" s="299" t="str">
        <f t="shared" si="80"/>
        <v/>
      </c>
      <c r="AD258" s="300"/>
      <c r="AE258" s="301" t="str">
        <f t="shared" si="81"/>
        <v/>
      </c>
      <c r="AF258" s="298"/>
      <c r="AG258" s="299" t="str">
        <f t="shared" si="82"/>
        <v/>
      </c>
      <c r="AH258" s="300"/>
      <c r="AI258" s="301" t="str">
        <f t="shared" si="83"/>
        <v/>
      </c>
      <c r="AJ258" s="298"/>
      <c r="AK258" s="299" t="str">
        <f t="shared" si="84"/>
        <v/>
      </c>
      <c r="AL258" s="300"/>
      <c r="AM258" s="299" t="str">
        <f t="shared" si="85"/>
        <v/>
      </c>
      <c r="AN258" s="298" t="str">
        <f t="shared" si="86"/>
        <v/>
      </c>
      <c r="AO258" s="302" t="str">
        <f t="shared" si="87"/>
        <v/>
      </c>
      <c r="AP258" s="303" t="str">
        <f t="shared" si="88"/>
        <v/>
      </c>
      <c r="AQ258" s="304"/>
      <c r="AR258" s="303"/>
      <c r="AT258" s="354"/>
    </row>
    <row r="259" spans="1:46" s="305" customFormat="1" x14ac:dyDescent="0.3">
      <c r="A259" s="287"/>
      <c r="B259" s="309">
        <v>6.1</v>
      </c>
      <c r="C259" s="310" t="s">
        <v>233</v>
      </c>
      <c r="D259" s="311" t="s">
        <v>454</v>
      </c>
      <c r="E259" s="312">
        <v>1</v>
      </c>
      <c r="F259" s="355"/>
      <c r="G259" s="356"/>
      <c r="H259" s="356"/>
      <c r="I259" s="315" t="str">
        <f t="shared" si="76"/>
        <v/>
      </c>
      <c r="J259" s="357"/>
      <c r="K259" s="316">
        <v>1</v>
      </c>
      <c r="L259" s="317"/>
      <c r="M259" s="317"/>
      <c r="N259" s="317"/>
      <c r="O259" s="317"/>
      <c r="P259" s="317"/>
      <c r="Q259" s="317"/>
      <c r="R259" s="317"/>
      <c r="S259" s="318"/>
      <c r="T259" s="319">
        <v>355000</v>
      </c>
      <c r="U259" s="320">
        <v>355000</v>
      </c>
      <c r="V259" s="325"/>
      <c r="W259" s="322">
        <f t="shared" si="77"/>
        <v>0</v>
      </c>
      <c r="X259" s="323"/>
      <c r="Y259" s="324" t="str">
        <f t="shared" si="78"/>
        <v/>
      </c>
      <c r="Z259" s="325"/>
      <c r="AA259" s="322" t="str">
        <f t="shared" si="79"/>
        <v/>
      </c>
      <c r="AB259" s="323"/>
      <c r="AC259" s="324" t="str">
        <f t="shared" si="80"/>
        <v/>
      </c>
      <c r="AD259" s="325"/>
      <c r="AE259" s="322" t="str">
        <f t="shared" si="81"/>
        <v/>
      </c>
      <c r="AF259" s="323"/>
      <c r="AG259" s="324" t="str">
        <f t="shared" si="82"/>
        <v/>
      </c>
      <c r="AH259" s="325"/>
      <c r="AI259" s="322" t="str">
        <f t="shared" si="83"/>
        <v/>
      </c>
      <c r="AJ259" s="323"/>
      <c r="AK259" s="324" t="str">
        <f t="shared" si="84"/>
        <v/>
      </c>
      <c r="AL259" s="325"/>
      <c r="AM259" s="324" t="str">
        <f t="shared" si="85"/>
        <v/>
      </c>
      <c r="AN259" s="319">
        <f t="shared" si="86"/>
        <v>355000</v>
      </c>
      <c r="AO259" s="326">
        <f t="shared" si="87"/>
        <v>355000</v>
      </c>
      <c r="AP259" s="327" t="str">
        <f t="shared" si="88"/>
        <v>CONSORCIO CHAQUICOCHA S.R.L.</v>
      </c>
      <c r="AQ259" s="328">
        <f t="shared" si="89"/>
        <v>355000</v>
      </c>
      <c r="AR259" s="329">
        <f t="shared" si="90"/>
        <v>355000</v>
      </c>
      <c r="AT259" s="330"/>
    </row>
    <row r="260" spans="1:46" s="305" customFormat="1" x14ac:dyDescent="0.3">
      <c r="A260" s="287"/>
      <c r="B260" s="342">
        <v>6.2</v>
      </c>
      <c r="C260" s="343" t="s">
        <v>234</v>
      </c>
      <c r="D260" s="344" t="s">
        <v>454</v>
      </c>
      <c r="E260" s="345">
        <v>1</v>
      </c>
      <c r="F260" s="355"/>
      <c r="G260" s="356"/>
      <c r="H260" s="356"/>
      <c r="I260" s="315" t="str">
        <f t="shared" si="76"/>
        <v/>
      </c>
      <c r="J260" s="357"/>
      <c r="K260" s="316">
        <v>1</v>
      </c>
      <c r="L260" s="317"/>
      <c r="M260" s="317"/>
      <c r="N260" s="317"/>
      <c r="O260" s="317"/>
      <c r="P260" s="317"/>
      <c r="Q260" s="317"/>
      <c r="R260" s="317"/>
      <c r="S260" s="318"/>
      <c r="T260" s="346">
        <v>95000</v>
      </c>
      <c r="U260" s="347">
        <v>95000</v>
      </c>
      <c r="V260" s="325"/>
      <c r="W260" s="322">
        <f t="shared" si="77"/>
        <v>0</v>
      </c>
      <c r="X260" s="323"/>
      <c r="Y260" s="324" t="str">
        <f t="shared" si="78"/>
        <v/>
      </c>
      <c r="Z260" s="325"/>
      <c r="AA260" s="322" t="str">
        <f t="shared" si="79"/>
        <v/>
      </c>
      <c r="AB260" s="323"/>
      <c r="AC260" s="324" t="str">
        <f t="shared" si="80"/>
        <v/>
      </c>
      <c r="AD260" s="325"/>
      <c r="AE260" s="322" t="str">
        <f t="shared" si="81"/>
        <v/>
      </c>
      <c r="AF260" s="323"/>
      <c r="AG260" s="324" t="str">
        <f t="shared" si="82"/>
        <v/>
      </c>
      <c r="AH260" s="325"/>
      <c r="AI260" s="322" t="str">
        <f t="shared" si="83"/>
        <v/>
      </c>
      <c r="AJ260" s="323"/>
      <c r="AK260" s="324" t="str">
        <f t="shared" si="84"/>
        <v/>
      </c>
      <c r="AL260" s="325"/>
      <c r="AM260" s="324" t="str">
        <f t="shared" si="85"/>
        <v/>
      </c>
      <c r="AN260" s="346">
        <f t="shared" si="86"/>
        <v>95000</v>
      </c>
      <c r="AO260" s="348">
        <f t="shared" si="87"/>
        <v>95000</v>
      </c>
      <c r="AP260" s="349" t="str">
        <f t="shared" si="88"/>
        <v>CONSORCIO CHAQUICOCHA S.R.L.</v>
      </c>
      <c r="AQ260" s="350">
        <f t="shared" si="89"/>
        <v>95000</v>
      </c>
      <c r="AR260" s="351">
        <f t="shared" si="90"/>
        <v>95000</v>
      </c>
      <c r="AT260" s="396" t="s">
        <v>551</v>
      </c>
    </row>
    <row r="261" spans="1:46" s="305" customFormat="1" x14ac:dyDescent="0.3">
      <c r="A261" s="287"/>
      <c r="B261" s="369">
        <v>7</v>
      </c>
      <c r="C261" s="370" t="s">
        <v>463</v>
      </c>
      <c r="D261" s="293"/>
      <c r="E261" s="371"/>
      <c r="F261" s="292"/>
      <c r="G261" s="293"/>
      <c r="H261" s="293"/>
      <c r="I261" s="294" t="str">
        <f t="shared" si="76"/>
        <v/>
      </c>
      <c r="J261" s="372"/>
      <c r="K261" s="373"/>
      <c r="L261" s="373"/>
      <c r="M261" s="373"/>
      <c r="N261" s="373"/>
      <c r="O261" s="373"/>
      <c r="P261" s="373"/>
      <c r="Q261" s="373"/>
      <c r="R261" s="373"/>
      <c r="S261" s="374"/>
      <c r="T261" s="298"/>
      <c r="U261" s="299" t="str">
        <f>IF(J261="",IF(T261="","",E261*T261),J261*T261)</f>
        <v/>
      </c>
      <c r="V261" s="300"/>
      <c r="W261" s="301" t="str">
        <f t="shared" si="77"/>
        <v/>
      </c>
      <c r="X261" s="298"/>
      <c r="Y261" s="299" t="str">
        <f t="shared" si="78"/>
        <v/>
      </c>
      <c r="Z261" s="300"/>
      <c r="AA261" s="301" t="str">
        <f t="shared" si="79"/>
        <v/>
      </c>
      <c r="AB261" s="298"/>
      <c r="AC261" s="299" t="str">
        <f t="shared" si="80"/>
        <v/>
      </c>
      <c r="AD261" s="300"/>
      <c r="AE261" s="301" t="str">
        <f t="shared" si="81"/>
        <v/>
      </c>
      <c r="AF261" s="298"/>
      <c r="AG261" s="299" t="str">
        <f t="shared" si="82"/>
        <v/>
      </c>
      <c r="AH261" s="300"/>
      <c r="AI261" s="301" t="str">
        <f t="shared" si="83"/>
        <v/>
      </c>
      <c r="AJ261" s="298"/>
      <c r="AK261" s="299" t="str">
        <f t="shared" si="84"/>
        <v/>
      </c>
      <c r="AL261" s="300"/>
      <c r="AM261" s="299" t="str">
        <f t="shared" si="85"/>
        <v/>
      </c>
      <c r="AN261" s="298" t="str">
        <f t="shared" si="86"/>
        <v/>
      </c>
      <c r="AO261" s="375" t="str">
        <f t="shared" si="87"/>
        <v/>
      </c>
      <c r="AP261" s="376" t="str">
        <f t="shared" si="88"/>
        <v/>
      </c>
      <c r="AQ261" s="304"/>
      <c r="AR261" s="303"/>
      <c r="AT261" s="377"/>
    </row>
    <row r="262" spans="1:46" s="305" customFormat="1" ht="52.2" x14ac:dyDescent="0.3">
      <c r="A262" s="287"/>
      <c r="B262" s="378">
        <v>7.1</v>
      </c>
      <c r="C262" s="379" t="s">
        <v>510</v>
      </c>
      <c r="D262" s="409" t="s">
        <v>512</v>
      </c>
      <c r="E262" s="410">
        <v>1</v>
      </c>
      <c r="F262" s="411"/>
      <c r="G262" s="412"/>
      <c r="H262" s="412"/>
      <c r="I262" s="413" t="str">
        <f t="shared" ref="I262:I277" si="91">IF(H262="","",+H262*G262)</f>
        <v/>
      </c>
      <c r="J262" s="414"/>
      <c r="K262" s="415"/>
      <c r="L262" s="415"/>
      <c r="M262" s="415"/>
      <c r="N262" s="415"/>
      <c r="O262" s="415"/>
      <c r="P262" s="415"/>
      <c r="Q262" s="415"/>
      <c r="R262" s="415"/>
      <c r="S262" s="416"/>
      <c r="T262" s="319">
        <v>5990028.5700000003</v>
      </c>
      <c r="U262" s="320">
        <f t="shared" ref="U262:U277" si="92">IF(J262="",IF(T262="","",E262*T262),J262*T262)</f>
        <v>5990028.5700000003</v>
      </c>
      <c r="V262" s="325"/>
      <c r="W262" s="322" t="str">
        <f t="shared" ref="W262:W277" si="93">IF(K262="",IF(V262="","",E262*V262),K262*V262)</f>
        <v/>
      </c>
      <c r="X262" s="323"/>
      <c r="Y262" s="324" t="str">
        <f t="shared" ref="Y262:Y277" si="94">IF(L262="",IF(X262="","",E262*X262),L262*X262)</f>
        <v/>
      </c>
      <c r="Z262" s="325"/>
      <c r="AA262" s="322" t="str">
        <f t="shared" ref="AA262:AA277" si="95">IF(M262="",IF(Z262="","",E262*Z262),M262*Z262)</f>
        <v/>
      </c>
      <c r="AB262" s="323"/>
      <c r="AC262" s="324" t="str">
        <f t="shared" ref="AC262:AC277" si="96">IF(N262="",IF(AB262="","",E262*AB262),N262*AB262)</f>
        <v/>
      </c>
      <c r="AD262" s="325"/>
      <c r="AE262" s="322" t="str">
        <f t="shared" ref="AE262:AE277" si="97">IF(O262="",IF(AD262="","",E262*AD262),O262*AD262)</f>
        <v/>
      </c>
      <c r="AF262" s="323"/>
      <c r="AG262" s="324" t="str">
        <f t="shared" ref="AG262:AG277" si="98">IF(P262="",IF(AF262="","",E262*AF262),P262*AF262)</f>
        <v/>
      </c>
      <c r="AH262" s="325"/>
      <c r="AI262" s="322" t="str">
        <f t="shared" ref="AI262:AI277" si="99">IF(Q262="",IF(AH262="","",E262*AH262),Q262*AH262)</f>
        <v/>
      </c>
      <c r="AJ262" s="323"/>
      <c r="AK262" s="324" t="str">
        <f t="shared" ref="AK262:AK277" si="100">IF(R262="",IF(AJ262="","",E262*AJ262),R262*AJ262)</f>
        <v/>
      </c>
      <c r="AL262" s="325"/>
      <c r="AM262" s="324" t="str">
        <f t="shared" ref="AM262:AM277" si="101">IF(S262="",IF(AL262="","",E262*AL262),S262*AL262)</f>
        <v/>
      </c>
      <c r="AN262" s="319">
        <f t="shared" ref="AN262:AN277" si="102">IF(AND(T262="",V262="",Z262="",AB262="",X262="",AD262="",AF262="",AH262="",AJ262="",AL262=""),"",MIN(T262,V262,Z262,AB262,X262,AD262,AF262,AH262,AJ262,AL262))</f>
        <v>5990028.5700000003</v>
      </c>
      <c r="AO262" s="326">
        <f t="shared" ref="AO262:AO277" si="103">IF(AN262="","",IF(AP262=$T$3,IF(J262="",+AN262*E262,AN262*J262),IF(AP262=$V$3,IF(K262="",AN262*E262,AN262*K262),IF(AP262=$X$3,IF(L262="",AN262*E262,AN262*L262),IF(AP262=$Z$3,IF(M262="",AN262*E262,AN262*M262),IF(AP262=$AB$3,IF(N262="",AN262*E262,AN262*N262),IF(AP262=$AD$3,IF(O262="",AN262*E262,AN262*O262),IF(AP262=$AF$3,IF(P262="",AN262*E262,AN262*P262),IF(AP262=$AH$3,IF(Q262="",AN262*E262,AN262*Q262),IF(AP262=$AJ$3,IF(R262="",AN262*E262,AN262*R262),IF(AP262=$AL$3,IF(S262="",AN262*E262,AN262*S262),"")))))))))))</f>
        <v>5990028.5700000003</v>
      </c>
      <c r="AP262" s="327" t="str">
        <f t="shared" ref="AP262:AP277" si="104">IF(AN262="","",IF(AN262=T262,$T$3,IF(AN262=V262,$V$3,IF(AN262=X262,$X$3,IF(AN262=Z262,$Z$3,IF(AN262=AB262,$AB$3,IF(AN262=AD262,$AD$3,IF(AN262=AF262,$AF$3,IF(AN262=AH262,$AH$3,IF(AN262=AJ262,$AJ$3,IF(AN262=AL262,$AL$3,"")))))))))))</f>
        <v>CONSORCIO CHAQUICOCHA S.R.L.</v>
      </c>
      <c r="AQ262" s="328">
        <f t="shared" ref="AQ262:AQ277" si="105">IF($AQ$3="","",IF($AQ$3=$T$3,T262,IF($AQ$3=$V$3,V262,IF($AQ$3=$X$3,X262,IF($AQ$3=$Z$3,Z262,IF($AQ$3=$AB$3,AB262,IF($AQ$3=$AD$3,AD262,IF($AQ$3=$AF$3,AF262,IF($AQ$3=$AH$3,AH262,IF($AQ$3=$AJ$3,AJ262,IF($AQ$3=$AL$3,AL262,"")))))))))))</f>
        <v>5990028.5700000003</v>
      </c>
      <c r="AR262" s="329">
        <f t="shared" ref="AR262:AR277" si="106">IF(AQ262="","",IF($AQ$3=$T$3,IF(J262="",AQ262*E262,AQ262*J262),IF($AQ$3=$V$3,IF(K262="",AQ262*E262,AQ262*K262),IF($AQ$3=$X$3,IF(L262="",AQ262*E262,AQ262*L262),IF($AQ$3=$Z$3,IF(M262="",AQ262*E262,AQ262*M262),IF($AQ$3=$AB$3,IF(N262="",AQ262*E262,AQ262*N262),IF($AQ$3=$AD$3,IF(O262="",AQ262*E262,AQ262*O262),IF($AQ$3=$AF$3,IF(P262="",AQ262*E262,AQ262*P262),IF($AQ$3=$AH$3,IF(Q262="",AQ262*E262,AQ262*Q262),IF($AQ$3=$AJ$3,IF(R262="",AQ262*E262,AQ262*R262),IF($AQ$3=$AL$3,IF(S262="",AQ262*E262,AQ262*S262),"")))))))))))</f>
        <v>5990028.5700000003</v>
      </c>
      <c r="AT262" s="380" t="s">
        <v>550</v>
      </c>
    </row>
    <row r="263" spans="1:46" s="305" customFormat="1" x14ac:dyDescent="0.3">
      <c r="A263" s="287"/>
      <c r="B263" s="417">
        <v>7.2</v>
      </c>
      <c r="C263" s="418" t="s">
        <v>511</v>
      </c>
      <c r="D263" s="419" t="s">
        <v>512</v>
      </c>
      <c r="E263" s="420">
        <v>1</v>
      </c>
      <c r="F263" s="421"/>
      <c r="G263" s="422"/>
      <c r="H263" s="422"/>
      <c r="I263" s="423" t="str">
        <f t="shared" si="91"/>
        <v/>
      </c>
      <c r="J263" s="424"/>
      <c r="K263" s="425"/>
      <c r="L263" s="425"/>
      <c r="M263" s="425"/>
      <c r="N263" s="425"/>
      <c r="O263" s="425"/>
      <c r="P263" s="425"/>
      <c r="Q263" s="425"/>
      <c r="R263" s="425"/>
      <c r="S263" s="426"/>
      <c r="T263" s="335">
        <v>2596833.19</v>
      </c>
      <c r="U263" s="336">
        <f t="shared" si="92"/>
        <v>2596833.19</v>
      </c>
      <c r="V263" s="325"/>
      <c r="W263" s="322" t="str">
        <f t="shared" si="93"/>
        <v/>
      </c>
      <c r="X263" s="323"/>
      <c r="Y263" s="324" t="str">
        <f t="shared" si="94"/>
        <v/>
      </c>
      <c r="Z263" s="325"/>
      <c r="AA263" s="322" t="str">
        <f t="shared" si="95"/>
        <v/>
      </c>
      <c r="AB263" s="323"/>
      <c r="AC263" s="324" t="str">
        <f t="shared" si="96"/>
        <v/>
      </c>
      <c r="AD263" s="325"/>
      <c r="AE263" s="322" t="str">
        <f t="shared" si="97"/>
        <v/>
      </c>
      <c r="AF263" s="323"/>
      <c r="AG263" s="324" t="str">
        <f t="shared" si="98"/>
        <v/>
      </c>
      <c r="AH263" s="325"/>
      <c r="AI263" s="322" t="str">
        <f t="shared" si="99"/>
        <v/>
      </c>
      <c r="AJ263" s="323"/>
      <c r="AK263" s="324" t="str">
        <f t="shared" si="100"/>
        <v/>
      </c>
      <c r="AL263" s="325"/>
      <c r="AM263" s="324" t="str">
        <f t="shared" si="101"/>
        <v/>
      </c>
      <c r="AN263" s="346">
        <f t="shared" si="102"/>
        <v>2596833.19</v>
      </c>
      <c r="AO263" s="348">
        <f t="shared" si="103"/>
        <v>2596833.19</v>
      </c>
      <c r="AP263" s="349" t="str">
        <f t="shared" si="104"/>
        <v>CONSORCIO CHAQUICOCHA S.R.L.</v>
      </c>
      <c r="AQ263" s="350">
        <f t="shared" si="105"/>
        <v>2596833.19</v>
      </c>
      <c r="AR263" s="351">
        <f t="shared" si="106"/>
        <v>2596833.19</v>
      </c>
      <c r="AT263" s="446"/>
    </row>
    <row r="264" spans="1:46" s="305" customFormat="1" hidden="1" x14ac:dyDescent="0.3">
      <c r="A264" s="287"/>
      <c r="B264" s="427">
        <v>7.7</v>
      </c>
      <c r="C264" s="428"/>
      <c r="D264" s="429"/>
      <c r="E264" s="430"/>
      <c r="F264" s="421"/>
      <c r="G264" s="422"/>
      <c r="H264" s="422"/>
      <c r="I264" s="423" t="str">
        <f t="shared" si="91"/>
        <v/>
      </c>
      <c r="J264" s="424"/>
      <c r="K264" s="425"/>
      <c r="L264" s="425"/>
      <c r="M264" s="425"/>
      <c r="N264" s="425"/>
      <c r="O264" s="425"/>
      <c r="P264" s="425"/>
      <c r="Q264" s="425"/>
      <c r="R264" s="425"/>
      <c r="S264" s="426"/>
      <c r="T264" s="335"/>
      <c r="U264" s="336" t="str">
        <f t="shared" si="92"/>
        <v/>
      </c>
      <c r="V264" s="325"/>
      <c r="W264" s="322" t="str">
        <f t="shared" si="93"/>
        <v/>
      </c>
      <c r="X264" s="323"/>
      <c r="Y264" s="324" t="str">
        <f t="shared" si="94"/>
        <v/>
      </c>
      <c r="Z264" s="325"/>
      <c r="AA264" s="322" t="str">
        <f t="shared" si="95"/>
        <v/>
      </c>
      <c r="AB264" s="323"/>
      <c r="AC264" s="324" t="str">
        <f t="shared" si="96"/>
        <v/>
      </c>
      <c r="AD264" s="325"/>
      <c r="AE264" s="322" t="str">
        <f t="shared" si="97"/>
        <v/>
      </c>
      <c r="AF264" s="323"/>
      <c r="AG264" s="324" t="str">
        <f t="shared" si="98"/>
        <v/>
      </c>
      <c r="AH264" s="325"/>
      <c r="AI264" s="322" t="str">
        <f t="shared" si="99"/>
        <v/>
      </c>
      <c r="AJ264" s="323"/>
      <c r="AK264" s="324" t="str">
        <f t="shared" si="100"/>
        <v/>
      </c>
      <c r="AL264" s="325"/>
      <c r="AM264" s="324" t="str">
        <f t="shared" si="101"/>
        <v/>
      </c>
      <c r="AN264" s="323" t="str">
        <f t="shared" si="102"/>
        <v/>
      </c>
      <c r="AO264" s="364" t="str">
        <f t="shared" si="103"/>
        <v/>
      </c>
      <c r="AP264" s="365" t="str">
        <f t="shared" si="104"/>
        <v/>
      </c>
      <c r="AQ264" s="366">
        <f t="shared" si="105"/>
        <v>0</v>
      </c>
      <c r="AR264" s="367">
        <f t="shared" si="106"/>
        <v>0</v>
      </c>
      <c r="AT264" s="447"/>
    </row>
    <row r="265" spans="1:46" s="305" customFormat="1" hidden="1" x14ac:dyDescent="0.3">
      <c r="A265" s="287"/>
      <c r="B265" s="427">
        <v>7.8</v>
      </c>
      <c r="C265" s="428"/>
      <c r="D265" s="429"/>
      <c r="E265" s="430"/>
      <c r="F265" s="421"/>
      <c r="G265" s="422"/>
      <c r="H265" s="422"/>
      <c r="I265" s="423" t="str">
        <f t="shared" si="91"/>
        <v/>
      </c>
      <c r="J265" s="424"/>
      <c r="K265" s="425"/>
      <c r="L265" s="425"/>
      <c r="M265" s="425"/>
      <c r="N265" s="425"/>
      <c r="O265" s="425"/>
      <c r="P265" s="425"/>
      <c r="Q265" s="425"/>
      <c r="R265" s="425"/>
      <c r="S265" s="426"/>
      <c r="T265" s="335"/>
      <c r="U265" s="336" t="str">
        <f t="shared" si="92"/>
        <v/>
      </c>
      <c r="V265" s="325"/>
      <c r="W265" s="322" t="str">
        <f t="shared" si="93"/>
        <v/>
      </c>
      <c r="X265" s="323"/>
      <c r="Y265" s="324" t="str">
        <f t="shared" si="94"/>
        <v/>
      </c>
      <c r="Z265" s="325"/>
      <c r="AA265" s="322" t="str">
        <f t="shared" si="95"/>
        <v/>
      </c>
      <c r="AB265" s="323"/>
      <c r="AC265" s="324" t="str">
        <f t="shared" si="96"/>
        <v/>
      </c>
      <c r="AD265" s="325"/>
      <c r="AE265" s="322" t="str">
        <f t="shared" si="97"/>
        <v/>
      </c>
      <c r="AF265" s="323"/>
      <c r="AG265" s="324" t="str">
        <f t="shared" si="98"/>
        <v/>
      </c>
      <c r="AH265" s="325"/>
      <c r="AI265" s="322" t="str">
        <f t="shared" si="99"/>
        <v/>
      </c>
      <c r="AJ265" s="323"/>
      <c r="AK265" s="324" t="str">
        <f t="shared" si="100"/>
        <v/>
      </c>
      <c r="AL265" s="325"/>
      <c r="AM265" s="324" t="str">
        <f t="shared" si="101"/>
        <v/>
      </c>
      <c r="AN265" s="323" t="str">
        <f t="shared" si="102"/>
        <v/>
      </c>
      <c r="AO265" s="364" t="str">
        <f t="shared" si="103"/>
        <v/>
      </c>
      <c r="AP265" s="365" t="str">
        <f t="shared" si="104"/>
        <v/>
      </c>
      <c r="AQ265" s="366">
        <f t="shared" si="105"/>
        <v>0</v>
      </c>
      <c r="AR265" s="367">
        <f t="shared" si="106"/>
        <v>0</v>
      </c>
      <c r="AT265" s="447"/>
    </row>
    <row r="266" spans="1:46" s="305" customFormat="1" hidden="1" x14ac:dyDescent="0.3">
      <c r="A266" s="287"/>
      <c r="B266" s="427">
        <v>7.9</v>
      </c>
      <c r="C266" s="428"/>
      <c r="D266" s="429"/>
      <c r="E266" s="430"/>
      <c r="F266" s="421"/>
      <c r="G266" s="422"/>
      <c r="H266" s="422"/>
      <c r="I266" s="423" t="str">
        <f t="shared" si="91"/>
        <v/>
      </c>
      <c r="J266" s="424"/>
      <c r="K266" s="425"/>
      <c r="L266" s="425"/>
      <c r="M266" s="425"/>
      <c r="N266" s="425"/>
      <c r="O266" s="425"/>
      <c r="P266" s="425"/>
      <c r="Q266" s="425"/>
      <c r="R266" s="425"/>
      <c r="S266" s="426"/>
      <c r="T266" s="335"/>
      <c r="U266" s="336" t="str">
        <f t="shared" si="92"/>
        <v/>
      </c>
      <c r="V266" s="325"/>
      <c r="W266" s="322" t="str">
        <f t="shared" si="93"/>
        <v/>
      </c>
      <c r="X266" s="323"/>
      <c r="Y266" s="324" t="str">
        <f t="shared" si="94"/>
        <v/>
      </c>
      <c r="Z266" s="325"/>
      <c r="AA266" s="322" t="str">
        <f t="shared" si="95"/>
        <v/>
      </c>
      <c r="AB266" s="323"/>
      <c r="AC266" s="324" t="str">
        <f t="shared" si="96"/>
        <v/>
      </c>
      <c r="AD266" s="325"/>
      <c r="AE266" s="322" t="str">
        <f t="shared" si="97"/>
        <v/>
      </c>
      <c r="AF266" s="323"/>
      <c r="AG266" s="324" t="str">
        <f t="shared" si="98"/>
        <v/>
      </c>
      <c r="AH266" s="325"/>
      <c r="AI266" s="322" t="str">
        <f t="shared" si="99"/>
        <v/>
      </c>
      <c r="AJ266" s="323"/>
      <c r="AK266" s="324" t="str">
        <f t="shared" si="100"/>
        <v/>
      </c>
      <c r="AL266" s="325"/>
      <c r="AM266" s="324" t="str">
        <f t="shared" si="101"/>
        <v/>
      </c>
      <c r="AN266" s="323" t="str">
        <f t="shared" si="102"/>
        <v/>
      </c>
      <c r="AO266" s="364" t="str">
        <f t="shared" si="103"/>
        <v/>
      </c>
      <c r="AP266" s="365" t="str">
        <f t="shared" si="104"/>
        <v/>
      </c>
      <c r="AQ266" s="366">
        <f t="shared" si="105"/>
        <v>0</v>
      </c>
      <c r="AR266" s="367">
        <f t="shared" si="106"/>
        <v>0</v>
      </c>
      <c r="AT266" s="447"/>
    </row>
    <row r="267" spans="1:46" s="305" customFormat="1" hidden="1" x14ac:dyDescent="0.3">
      <c r="A267" s="287"/>
      <c r="B267" s="431">
        <v>7.1</v>
      </c>
      <c r="C267" s="428"/>
      <c r="D267" s="429"/>
      <c r="E267" s="430"/>
      <c r="F267" s="421"/>
      <c r="G267" s="422"/>
      <c r="H267" s="422"/>
      <c r="I267" s="423" t="str">
        <f t="shared" si="91"/>
        <v/>
      </c>
      <c r="J267" s="424"/>
      <c r="K267" s="425"/>
      <c r="L267" s="425"/>
      <c r="M267" s="425"/>
      <c r="N267" s="425"/>
      <c r="O267" s="425"/>
      <c r="P267" s="425"/>
      <c r="Q267" s="425"/>
      <c r="R267" s="425"/>
      <c r="S267" s="426"/>
      <c r="T267" s="335"/>
      <c r="U267" s="336" t="str">
        <f t="shared" si="92"/>
        <v/>
      </c>
      <c r="V267" s="325"/>
      <c r="W267" s="322" t="str">
        <f t="shared" si="93"/>
        <v/>
      </c>
      <c r="X267" s="323"/>
      <c r="Y267" s="324" t="str">
        <f t="shared" si="94"/>
        <v/>
      </c>
      <c r="Z267" s="325"/>
      <c r="AA267" s="322" t="str">
        <f t="shared" si="95"/>
        <v/>
      </c>
      <c r="AB267" s="323"/>
      <c r="AC267" s="324" t="str">
        <f t="shared" si="96"/>
        <v/>
      </c>
      <c r="AD267" s="325"/>
      <c r="AE267" s="322" t="str">
        <f t="shared" si="97"/>
        <v/>
      </c>
      <c r="AF267" s="323"/>
      <c r="AG267" s="324" t="str">
        <f t="shared" si="98"/>
        <v/>
      </c>
      <c r="AH267" s="325"/>
      <c r="AI267" s="322" t="str">
        <f t="shared" si="99"/>
        <v/>
      </c>
      <c r="AJ267" s="323"/>
      <c r="AK267" s="324" t="str">
        <f t="shared" si="100"/>
        <v/>
      </c>
      <c r="AL267" s="325"/>
      <c r="AM267" s="324" t="str">
        <f t="shared" si="101"/>
        <v/>
      </c>
      <c r="AN267" s="323" t="str">
        <f t="shared" si="102"/>
        <v/>
      </c>
      <c r="AO267" s="364" t="str">
        <f t="shared" si="103"/>
        <v/>
      </c>
      <c r="AP267" s="365" t="str">
        <f t="shared" si="104"/>
        <v/>
      </c>
      <c r="AQ267" s="366">
        <f t="shared" si="105"/>
        <v>0</v>
      </c>
      <c r="AR267" s="367">
        <f t="shared" si="106"/>
        <v>0</v>
      </c>
      <c r="AT267" s="447"/>
    </row>
    <row r="268" spans="1:46" s="305" customFormat="1" hidden="1" x14ac:dyDescent="0.3">
      <c r="A268" s="287"/>
      <c r="B268" s="431">
        <v>7.11</v>
      </c>
      <c r="C268" s="428"/>
      <c r="D268" s="429"/>
      <c r="E268" s="430"/>
      <c r="F268" s="421"/>
      <c r="G268" s="422"/>
      <c r="H268" s="422"/>
      <c r="I268" s="423" t="str">
        <f t="shared" si="91"/>
        <v/>
      </c>
      <c r="J268" s="424"/>
      <c r="K268" s="425"/>
      <c r="L268" s="425"/>
      <c r="M268" s="425"/>
      <c r="N268" s="425"/>
      <c r="O268" s="425"/>
      <c r="P268" s="425"/>
      <c r="Q268" s="425"/>
      <c r="R268" s="425"/>
      <c r="S268" s="426"/>
      <c r="T268" s="335"/>
      <c r="U268" s="336" t="str">
        <f t="shared" si="92"/>
        <v/>
      </c>
      <c r="V268" s="325"/>
      <c r="W268" s="322" t="str">
        <f t="shared" si="93"/>
        <v/>
      </c>
      <c r="X268" s="323"/>
      <c r="Y268" s="324" t="str">
        <f t="shared" si="94"/>
        <v/>
      </c>
      <c r="Z268" s="325"/>
      <c r="AA268" s="322" t="str">
        <f t="shared" si="95"/>
        <v/>
      </c>
      <c r="AB268" s="323"/>
      <c r="AC268" s="324" t="str">
        <f t="shared" si="96"/>
        <v/>
      </c>
      <c r="AD268" s="325"/>
      <c r="AE268" s="322" t="str">
        <f t="shared" si="97"/>
        <v/>
      </c>
      <c r="AF268" s="323"/>
      <c r="AG268" s="324" t="str">
        <f t="shared" si="98"/>
        <v/>
      </c>
      <c r="AH268" s="325"/>
      <c r="AI268" s="322" t="str">
        <f t="shared" si="99"/>
        <v/>
      </c>
      <c r="AJ268" s="323"/>
      <c r="AK268" s="324" t="str">
        <f t="shared" si="100"/>
        <v/>
      </c>
      <c r="AL268" s="325"/>
      <c r="AM268" s="324" t="str">
        <f t="shared" si="101"/>
        <v/>
      </c>
      <c r="AN268" s="323" t="str">
        <f t="shared" si="102"/>
        <v/>
      </c>
      <c r="AO268" s="364" t="str">
        <f t="shared" si="103"/>
        <v/>
      </c>
      <c r="AP268" s="365" t="str">
        <f t="shared" si="104"/>
        <v/>
      </c>
      <c r="AQ268" s="366">
        <f t="shared" si="105"/>
        <v>0</v>
      </c>
      <c r="AR268" s="367">
        <f t="shared" si="106"/>
        <v>0</v>
      </c>
      <c r="AT268" s="447"/>
    </row>
    <row r="269" spans="1:46" s="305" customFormat="1" hidden="1" x14ac:dyDescent="0.3">
      <c r="A269" s="287"/>
      <c r="B269" s="431">
        <v>7.12</v>
      </c>
      <c r="C269" s="428"/>
      <c r="D269" s="429"/>
      <c r="E269" s="430"/>
      <c r="F269" s="421"/>
      <c r="G269" s="422"/>
      <c r="H269" s="422"/>
      <c r="I269" s="423" t="str">
        <f t="shared" si="91"/>
        <v/>
      </c>
      <c r="J269" s="424"/>
      <c r="K269" s="425"/>
      <c r="L269" s="425"/>
      <c r="M269" s="425"/>
      <c r="N269" s="425"/>
      <c r="O269" s="425"/>
      <c r="P269" s="425"/>
      <c r="Q269" s="425"/>
      <c r="R269" s="425"/>
      <c r="S269" s="426"/>
      <c r="T269" s="335"/>
      <c r="U269" s="336" t="str">
        <f t="shared" si="92"/>
        <v/>
      </c>
      <c r="V269" s="325"/>
      <c r="W269" s="322" t="str">
        <f t="shared" si="93"/>
        <v/>
      </c>
      <c r="X269" s="323"/>
      <c r="Y269" s="324" t="str">
        <f t="shared" si="94"/>
        <v/>
      </c>
      <c r="Z269" s="325"/>
      <c r="AA269" s="322" t="str">
        <f t="shared" si="95"/>
        <v/>
      </c>
      <c r="AB269" s="323"/>
      <c r="AC269" s="324" t="str">
        <f t="shared" si="96"/>
        <v/>
      </c>
      <c r="AD269" s="325"/>
      <c r="AE269" s="322" t="str">
        <f t="shared" si="97"/>
        <v/>
      </c>
      <c r="AF269" s="323"/>
      <c r="AG269" s="324" t="str">
        <f t="shared" si="98"/>
        <v/>
      </c>
      <c r="AH269" s="325"/>
      <c r="AI269" s="322" t="str">
        <f t="shared" si="99"/>
        <v/>
      </c>
      <c r="AJ269" s="323"/>
      <c r="AK269" s="324" t="str">
        <f t="shared" si="100"/>
        <v/>
      </c>
      <c r="AL269" s="325"/>
      <c r="AM269" s="324" t="str">
        <f t="shared" si="101"/>
        <v/>
      </c>
      <c r="AN269" s="323" t="str">
        <f t="shared" si="102"/>
        <v/>
      </c>
      <c r="AO269" s="364" t="str">
        <f t="shared" si="103"/>
        <v/>
      </c>
      <c r="AP269" s="365" t="str">
        <f t="shared" si="104"/>
        <v/>
      </c>
      <c r="AQ269" s="366">
        <f t="shared" si="105"/>
        <v>0</v>
      </c>
      <c r="AR269" s="367">
        <f t="shared" si="106"/>
        <v>0</v>
      </c>
      <c r="AT269" s="447"/>
    </row>
    <row r="270" spans="1:46" s="305" customFormat="1" hidden="1" x14ac:dyDescent="0.3">
      <c r="A270" s="287"/>
      <c r="B270" s="431">
        <v>7.13</v>
      </c>
      <c r="C270" s="428"/>
      <c r="D270" s="429"/>
      <c r="E270" s="430"/>
      <c r="F270" s="421"/>
      <c r="G270" s="422"/>
      <c r="H270" s="422"/>
      <c r="I270" s="423" t="str">
        <f t="shared" si="91"/>
        <v/>
      </c>
      <c r="J270" s="424"/>
      <c r="K270" s="425"/>
      <c r="L270" s="425"/>
      <c r="M270" s="425"/>
      <c r="N270" s="425"/>
      <c r="O270" s="425"/>
      <c r="P270" s="425"/>
      <c r="Q270" s="425"/>
      <c r="R270" s="425"/>
      <c r="S270" s="426"/>
      <c r="T270" s="335"/>
      <c r="U270" s="336" t="str">
        <f t="shared" si="92"/>
        <v/>
      </c>
      <c r="V270" s="325"/>
      <c r="W270" s="322" t="str">
        <f t="shared" si="93"/>
        <v/>
      </c>
      <c r="X270" s="323"/>
      <c r="Y270" s="324" t="str">
        <f t="shared" si="94"/>
        <v/>
      </c>
      <c r="Z270" s="325"/>
      <c r="AA270" s="322" t="str">
        <f t="shared" si="95"/>
        <v/>
      </c>
      <c r="AB270" s="323"/>
      <c r="AC270" s="324" t="str">
        <f t="shared" si="96"/>
        <v/>
      </c>
      <c r="AD270" s="325"/>
      <c r="AE270" s="322" t="str">
        <f t="shared" si="97"/>
        <v/>
      </c>
      <c r="AF270" s="323"/>
      <c r="AG270" s="324" t="str">
        <f t="shared" si="98"/>
        <v/>
      </c>
      <c r="AH270" s="325"/>
      <c r="AI270" s="322" t="str">
        <f t="shared" si="99"/>
        <v/>
      </c>
      <c r="AJ270" s="323"/>
      <c r="AK270" s="324" t="str">
        <f t="shared" si="100"/>
        <v/>
      </c>
      <c r="AL270" s="325"/>
      <c r="AM270" s="324" t="str">
        <f t="shared" si="101"/>
        <v/>
      </c>
      <c r="AN270" s="323" t="str">
        <f t="shared" si="102"/>
        <v/>
      </c>
      <c r="AO270" s="364" t="str">
        <f t="shared" si="103"/>
        <v/>
      </c>
      <c r="AP270" s="365" t="str">
        <f t="shared" si="104"/>
        <v/>
      </c>
      <c r="AQ270" s="366">
        <f t="shared" si="105"/>
        <v>0</v>
      </c>
      <c r="AR270" s="367">
        <f t="shared" si="106"/>
        <v>0</v>
      </c>
      <c r="AT270" s="447"/>
    </row>
    <row r="271" spans="1:46" s="305" customFormat="1" hidden="1" x14ac:dyDescent="0.3">
      <c r="A271" s="287"/>
      <c r="B271" s="431">
        <v>7.14</v>
      </c>
      <c r="C271" s="428"/>
      <c r="D271" s="429"/>
      <c r="E271" s="430"/>
      <c r="F271" s="421"/>
      <c r="G271" s="422"/>
      <c r="H271" s="422"/>
      <c r="I271" s="423" t="str">
        <f t="shared" si="91"/>
        <v/>
      </c>
      <c r="J271" s="424"/>
      <c r="K271" s="425"/>
      <c r="L271" s="425"/>
      <c r="M271" s="425"/>
      <c r="N271" s="425"/>
      <c r="O271" s="425"/>
      <c r="P271" s="425"/>
      <c r="Q271" s="425"/>
      <c r="R271" s="425"/>
      <c r="S271" s="426"/>
      <c r="T271" s="335"/>
      <c r="U271" s="336" t="str">
        <f t="shared" si="92"/>
        <v/>
      </c>
      <c r="V271" s="325"/>
      <c r="W271" s="322" t="str">
        <f t="shared" si="93"/>
        <v/>
      </c>
      <c r="X271" s="323"/>
      <c r="Y271" s="324" t="str">
        <f t="shared" si="94"/>
        <v/>
      </c>
      <c r="Z271" s="325"/>
      <c r="AA271" s="322" t="str">
        <f t="shared" si="95"/>
        <v/>
      </c>
      <c r="AB271" s="323"/>
      <c r="AC271" s="324" t="str">
        <f t="shared" si="96"/>
        <v/>
      </c>
      <c r="AD271" s="325"/>
      <c r="AE271" s="322" t="str">
        <f t="shared" si="97"/>
        <v/>
      </c>
      <c r="AF271" s="323"/>
      <c r="AG271" s="324" t="str">
        <f t="shared" si="98"/>
        <v/>
      </c>
      <c r="AH271" s="325"/>
      <c r="AI271" s="322" t="str">
        <f t="shared" si="99"/>
        <v/>
      </c>
      <c r="AJ271" s="323"/>
      <c r="AK271" s="324" t="str">
        <f t="shared" si="100"/>
        <v/>
      </c>
      <c r="AL271" s="325"/>
      <c r="AM271" s="324" t="str">
        <f t="shared" si="101"/>
        <v/>
      </c>
      <c r="AN271" s="323" t="str">
        <f t="shared" si="102"/>
        <v/>
      </c>
      <c r="AO271" s="364" t="str">
        <f t="shared" si="103"/>
        <v/>
      </c>
      <c r="AP271" s="365" t="str">
        <f t="shared" si="104"/>
        <v/>
      </c>
      <c r="AQ271" s="366">
        <f t="shared" si="105"/>
        <v>0</v>
      </c>
      <c r="AR271" s="367">
        <f t="shared" si="106"/>
        <v>0</v>
      </c>
      <c r="AT271" s="447"/>
    </row>
    <row r="272" spans="1:46" s="305" customFormat="1" hidden="1" x14ac:dyDescent="0.3">
      <c r="A272" s="287"/>
      <c r="B272" s="431">
        <v>7.15</v>
      </c>
      <c r="C272" s="428"/>
      <c r="D272" s="429"/>
      <c r="E272" s="430"/>
      <c r="F272" s="421"/>
      <c r="G272" s="422"/>
      <c r="H272" s="422"/>
      <c r="I272" s="423" t="str">
        <f t="shared" si="91"/>
        <v/>
      </c>
      <c r="J272" s="424"/>
      <c r="K272" s="425"/>
      <c r="L272" s="425"/>
      <c r="M272" s="425"/>
      <c r="N272" s="425"/>
      <c r="O272" s="425"/>
      <c r="P272" s="425"/>
      <c r="Q272" s="425"/>
      <c r="R272" s="425"/>
      <c r="S272" s="426"/>
      <c r="T272" s="335"/>
      <c r="U272" s="336" t="str">
        <f t="shared" si="92"/>
        <v/>
      </c>
      <c r="V272" s="325"/>
      <c r="W272" s="322" t="str">
        <f t="shared" si="93"/>
        <v/>
      </c>
      <c r="X272" s="323"/>
      <c r="Y272" s="324" t="str">
        <f t="shared" si="94"/>
        <v/>
      </c>
      <c r="Z272" s="325"/>
      <c r="AA272" s="322" t="str">
        <f t="shared" si="95"/>
        <v/>
      </c>
      <c r="AB272" s="323"/>
      <c r="AC272" s="324" t="str">
        <f t="shared" si="96"/>
        <v/>
      </c>
      <c r="AD272" s="325"/>
      <c r="AE272" s="322" t="str">
        <f t="shared" si="97"/>
        <v/>
      </c>
      <c r="AF272" s="323"/>
      <c r="AG272" s="324" t="str">
        <f t="shared" si="98"/>
        <v/>
      </c>
      <c r="AH272" s="325"/>
      <c r="AI272" s="322" t="str">
        <f t="shared" si="99"/>
        <v/>
      </c>
      <c r="AJ272" s="323"/>
      <c r="AK272" s="324" t="str">
        <f t="shared" si="100"/>
        <v/>
      </c>
      <c r="AL272" s="325"/>
      <c r="AM272" s="324" t="str">
        <f t="shared" si="101"/>
        <v/>
      </c>
      <c r="AN272" s="323" t="str">
        <f t="shared" si="102"/>
        <v/>
      </c>
      <c r="AO272" s="364" t="str">
        <f t="shared" si="103"/>
        <v/>
      </c>
      <c r="AP272" s="365" t="str">
        <f t="shared" si="104"/>
        <v/>
      </c>
      <c r="AQ272" s="366">
        <f t="shared" si="105"/>
        <v>0</v>
      </c>
      <c r="AR272" s="367">
        <f t="shared" si="106"/>
        <v>0</v>
      </c>
      <c r="AT272" s="447"/>
    </row>
    <row r="273" spans="1:46" s="305" customFormat="1" hidden="1" x14ac:dyDescent="0.3">
      <c r="A273" s="287"/>
      <c r="B273" s="431">
        <v>7.16</v>
      </c>
      <c r="C273" s="428"/>
      <c r="D273" s="429"/>
      <c r="E273" s="430"/>
      <c r="F273" s="421"/>
      <c r="G273" s="422"/>
      <c r="H273" s="422"/>
      <c r="I273" s="423" t="str">
        <f t="shared" si="91"/>
        <v/>
      </c>
      <c r="J273" s="424"/>
      <c r="K273" s="425"/>
      <c r="L273" s="425"/>
      <c r="M273" s="425"/>
      <c r="N273" s="425"/>
      <c r="O273" s="425"/>
      <c r="P273" s="425"/>
      <c r="Q273" s="425"/>
      <c r="R273" s="425"/>
      <c r="S273" s="426"/>
      <c r="T273" s="335"/>
      <c r="U273" s="336" t="str">
        <f t="shared" si="92"/>
        <v/>
      </c>
      <c r="V273" s="325"/>
      <c r="W273" s="322" t="str">
        <f t="shared" si="93"/>
        <v/>
      </c>
      <c r="X273" s="323"/>
      <c r="Y273" s="324" t="str">
        <f t="shared" si="94"/>
        <v/>
      </c>
      <c r="Z273" s="325"/>
      <c r="AA273" s="322" t="str">
        <f t="shared" si="95"/>
        <v/>
      </c>
      <c r="AB273" s="323"/>
      <c r="AC273" s="324" t="str">
        <f t="shared" si="96"/>
        <v/>
      </c>
      <c r="AD273" s="325"/>
      <c r="AE273" s="322" t="str">
        <f t="shared" si="97"/>
        <v/>
      </c>
      <c r="AF273" s="323"/>
      <c r="AG273" s="324" t="str">
        <f t="shared" si="98"/>
        <v/>
      </c>
      <c r="AH273" s="325"/>
      <c r="AI273" s="322" t="str">
        <f t="shared" si="99"/>
        <v/>
      </c>
      <c r="AJ273" s="323"/>
      <c r="AK273" s="324" t="str">
        <f t="shared" si="100"/>
        <v/>
      </c>
      <c r="AL273" s="325"/>
      <c r="AM273" s="324" t="str">
        <f t="shared" si="101"/>
        <v/>
      </c>
      <c r="AN273" s="323" t="str">
        <f t="shared" si="102"/>
        <v/>
      </c>
      <c r="AO273" s="364" t="str">
        <f t="shared" si="103"/>
        <v/>
      </c>
      <c r="AP273" s="365" t="str">
        <f t="shared" si="104"/>
        <v/>
      </c>
      <c r="AQ273" s="366">
        <f t="shared" si="105"/>
        <v>0</v>
      </c>
      <c r="AR273" s="367">
        <f t="shared" si="106"/>
        <v>0</v>
      </c>
      <c r="AT273" s="447"/>
    </row>
    <row r="274" spans="1:46" s="305" customFormat="1" hidden="1" x14ac:dyDescent="0.3">
      <c r="A274" s="287"/>
      <c r="B274" s="431">
        <v>7.17</v>
      </c>
      <c r="C274" s="428"/>
      <c r="D274" s="429"/>
      <c r="E274" s="430"/>
      <c r="F274" s="421"/>
      <c r="G274" s="422"/>
      <c r="H274" s="422"/>
      <c r="I274" s="423" t="str">
        <f t="shared" si="91"/>
        <v/>
      </c>
      <c r="J274" s="424"/>
      <c r="K274" s="425"/>
      <c r="L274" s="425"/>
      <c r="M274" s="425"/>
      <c r="N274" s="425"/>
      <c r="O274" s="425"/>
      <c r="P274" s="425"/>
      <c r="Q274" s="425"/>
      <c r="R274" s="425"/>
      <c r="S274" s="426"/>
      <c r="T274" s="335"/>
      <c r="U274" s="336" t="str">
        <f t="shared" si="92"/>
        <v/>
      </c>
      <c r="V274" s="325"/>
      <c r="W274" s="322" t="str">
        <f t="shared" si="93"/>
        <v/>
      </c>
      <c r="X274" s="323"/>
      <c r="Y274" s="324" t="str">
        <f t="shared" si="94"/>
        <v/>
      </c>
      <c r="Z274" s="325"/>
      <c r="AA274" s="322" t="str">
        <f t="shared" si="95"/>
        <v/>
      </c>
      <c r="AB274" s="323"/>
      <c r="AC274" s="324" t="str">
        <f t="shared" si="96"/>
        <v/>
      </c>
      <c r="AD274" s="325"/>
      <c r="AE274" s="322" t="str">
        <f t="shared" si="97"/>
        <v/>
      </c>
      <c r="AF274" s="323"/>
      <c r="AG274" s="324" t="str">
        <f t="shared" si="98"/>
        <v/>
      </c>
      <c r="AH274" s="325"/>
      <c r="AI274" s="322" t="str">
        <f t="shared" si="99"/>
        <v/>
      </c>
      <c r="AJ274" s="323"/>
      <c r="AK274" s="324" t="str">
        <f t="shared" si="100"/>
        <v/>
      </c>
      <c r="AL274" s="325"/>
      <c r="AM274" s="324" t="str">
        <f t="shared" si="101"/>
        <v/>
      </c>
      <c r="AN274" s="323" t="str">
        <f t="shared" si="102"/>
        <v/>
      </c>
      <c r="AO274" s="364" t="str">
        <f t="shared" si="103"/>
        <v/>
      </c>
      <c r="AP274" s="365" t="str">
        <f t="shared" si="104"/>
        <v/>
      </c>
      <c r="AQ274" s="366">
        <f t="shared" si="105"/>
        <v>0</v>
      </c>
      <c r="AR274" s="367">
        <f t="shared" si="106"/>
        <v>0</v>
      </c>
      <c r="AT274" s="447"/>
    </row>
    <row r="275" spans="1:46" s="305" customFormat="1" hidden="1" x14ac:dyDescent="0.3">
      <c r="A275" s="287"/>
      <c r="B275" s="431">
        <v>7.18</v>
      </c>
      <c r="C275" s="428"/>
      <c r="D275" s="429"/>
      <c r="E275" s="430"/>
      <c r="F275" s="421"/>
      <c r="G275" s="422"/>
      <c r="H275" s="422"/>
      <c r="I275" s="423" t="str">
        <f t="shared" si="91"/>
        <v/>
      </c>
      <c r="J275" s="424"/>
      <c r="K275" s="425"/>
      <c r="L275" s="425"/>
      <c r="M275" s="425"/>
      <c r="N275" s="425"/>
      <c r="O275" s="425"/>
      <c r="P275" s="425"/>
      <c r="Q275" s="425"/>
      <c r="R275" s="425"/>
      <c r="S275" s="426"/>
      <c r="T275" s="335"/>
      <c r="U275" s="336" t="str">
        <f t="shared" si="92"/>
        <v/>
      </c>
      <c r="V275" s="325"/>
      <c r="W275" s="322" t="str">
        <f t="shared" si="93"/>
        <v/>
      </c>
      <c r="X275" s="323"/>
      <c r="Y275" s="324" t="str">
        <f t="shared" si="94"/>
        <v/>
      </c>
      <c r="Z275" s="325"/>
      <c r="AA275" s="322" t="str">
        <f t="shared" si="95"/>
        <v/>
      </c>
      <c r="AB275" s="323"/>
      <c r="AC275" s="324" t="str">
        <f t="shared" si="96"/>
        <v/>
      </c>
      <c r="AD275" s="325"/>
      <c r="AE275" s="322" t="str">
        <f t="shared" si="97"/>
        <v/>
      </c>
      <c r="AF275" s="323"/>
      <c r="AG275" s="324" t="str">
        <f t="shared" si="98"/>
        <v/>
      </c>
      <c r="AH275" s="325"/>
      <c r="AI275" s="322" t="str">
        <f t="shared" si="99"/>
        <v/>
      </c>
      <c r="AJ275" s="323"/>
      <c r="AK275" s="324" t="str">
        <f t="shared" si="100"/>
        <v/>
      </c>
      <c r="AL275" s="325"/>
      <c r="AM275" s="324" t="str">
        <f t="shared" si="101"/>
        <v/>
      </c>
      <c r="AN275" s="323" t="str">
        <f t="shared" si="102"/>
        <v/>
      </c>
      <c r="AO275" s="364" t="str">
        <f t="shared" si="103"/>
        <v/>
      </c>
      <c r="AP275" s="365" t="str">
        <f t="shared" si="104"/>
        <v/>
      </c>
      <c r="AQ275" s="366">
        <f t="shared" si="105"/>
        <v>0</v>
      </c>
      <c r="AR275" s="367">
        <f t="shared" si="106"/>
        <v>0</v>
      </c>
      <c r="AT275" s="447"/>
    </row>
    <row r="276" spans="1:46" s="305" customFormat="1" hidden="1" x14ac:dyDescent="0.3">
      <c r="A276" s="287"/>
      <c r="B276" s="431">
        <v>7.19</v>
      </c>
      <c r="C276" s="428"/>
      <c r="D276" s="429"/>
      <c r="E276" s="430"/>
      <c r="F276" s="421"/>
      <c r="G276" s="422"/>
      <c r="H276" s="422"/>
      <c r="I276" s="423" t="str">
        <f t="shared" si="91"/>
        <v/>
      </c>
      <c r="J276" s="424"/>
      <c r="K276" s="425"/>
      <c r="L276" s="425"/>
      <c r="M276" s="425"/>
      <c r="N276" s="425"/>
      <c r="O276" s="425"/>
      <c r="P276" s="425"/>
      <c r="Q276" s="425"/>
      <c r="R276" s="425"/>
      <c r="S276" s="426"/>
      <c r="T276" s="335"/>
      <c r="U276" s="336" t="str">
        <f t="shared" si="92"/>
        <v/>
      </c>
      <c r="V276" s="325"/>
      <c r="W276" s="322" t="str">
        <f t="shared" si="93"/>
        <v/>
      </c>
      <c r="X276" s="323"/>
      <c r="Y276" s="324" t="str">
        <f t="shared" si="94"/>
        <v/>
      </c>
      <c r="Z276" s="325"/>
      <c r="AA276" s="322" t="str">
        <f t="shared" si="95"/>
        <v/>
      </c>
      <c r="AB276" s="323"/>
      <c r="AC276" s="324" t="str">
        <f t="shared" si="96"/>
        <v/>
      </c>
      <c r="AD276" s="325"/>
      <c r="AE276" s="322" t="str">
        <f t="shared" si="97"/>
        <v/>
      </c>
      <c r="AF276" s="323"/>
      <c r="AG276" s="324" t="str">
        <f t="shared" si="98"/>
        <v/>
      </c>
      <c r="AH276" s="325"/>
      <c r="AI276" s="322" t="str">
        <f t="shared" si="99"/>
        <v/>
      </c>
      <c r="AJ276" s="323"/>
      <c r="AK276" s="324" t="str">
        <f t="shared" si="100"/>
        <v/>
      </c>
      <c r="AL276" s="325"/>
      <c r="AM276" s="324" t="str">
        <f t="shared" si="101"/>
        <v/>
      </c>
      <c r="AN276" s="323" t="str">
        <f t="shared" si="102"/>
        <v/>
      </c>
      <c r="AO276" s="364" t="str">
        <f t="shared" si="103"/>
        <v/>
      </c>
      <c r="AP276" s="365" t="str">
        <f t="shared" si="104"/>
        <v/>
      </c>
      <c r="AQ276" s="366">
        <f t="shared" si="105"/>
        <v>0</v>
      </c>
      <c r="AR276" s="367">
        <f t="shared" si="106"/>
        <v>0</v>
      </c>
      <c r="AT276" s="447"/>
    </row>
    <row r="277" spans="1:46" s="305" customFormat="1" hidden="1" x14ac:dyDescent="0.3">
      <c r="A277" s="287"/>
      <c r="B277" s="431">
        <v>7.2</v>
      </c>
      <c r="C277" s="428"/>
      <c r="D277" s="429"/>
      <c r="E277" s="430"/>
      <c r="F277" s="421"/>
      <c r="G277" s="422"/>
      <c r="H277" s="422"/>
      <c r="I277" s="423" t="str">
        <f t="shared" si="91"/>
        <v/>
      </c>
      <c r="J277" s="424"/>
      <c r="K277" s="425"/>
      <c r="L277" s="425"/>
      <c r="M277" s="425"/>
      <c r="N277" s="425"/>
      <c r="O277" s="425"/>
      <c r="P277" s="425"/>
      <c r="Q277" s="425"/>
      <c r="R277" s="425"/>
      <c r="S277" s="426"/>
      <c r="T277" s="335"/>
      <c r="U277" s="336" t="str">
        <f t="shared" si="92"/>
        <v/>
      </c>
      <c r="V277" s="325"/>
      <c r="W277" s="322" t="str">
        <f t="shared" si="93"/>
        <v/>
      </c>
      <c r="X277" s="323"/>
      <c r="Y277" s="324" t="str">
        <f t="shared" si="94"/>
        <v/>
      </c>
      <c r="Z277" s="325"/>
      <c r="AA277" s="322" t="str">
        <f t="shared" si="95"/>
        <v/>
      </c>
      <c r="AB277" s="323"/>
      <c r="AC277" s="324" t="str">
        <f t="shared" si="96"/>
        <v/>
      </c>
      <c r="AD277" s="325"/>
      <c r="AE277" s="322" t="str">
        <f t="shared" si="97"/>
        <v/>
      </c>
      <c r="AF277" s="323"/>
      <c r="AG277" s="324" t="str">
        <f t="shared" si="98"/>
        <v/>
      </c>
      <c r="AH277" s="325"/>
      <c r="AI277" s="322" t="str">
        <f t="shared" si="99"/>
        <v/>
      </c>
      <c r="AJ277" s="323"/>
      <c r="AK277" s="324" t="str">
        <f t="shared" si="100"/>
        <v/>
      </c>
      <c r="AL277" s="325"/>
      <c r="AM277" s="324" t="str">
        <f t="shared" si="101"/>
        <v/>
      </c>
      <c r="AN277" s="323" t="str">
        <f t="shared" si="102"/>
        <v/>
      </c>
      <c r="AO277" s="364" t="str">
        <f t="shared" si="103"/>
        <v/>
      </c>
      <c r="AP277" s="365" t="str">
        <f t="shared" si="104"/>
        <v/>
      </c>
      <c r="AQ277" s="366">
        <f t="shared" si="105"/>
        <v>0</v>
      </c>
      <c r="AR277" s="367">
        <f t="shared" si="106"/>
        <v>0</v>
      </c>
      <c r="AT277" s="447"/>
    </row>
    <row r="278" spans="1:46" s="305" customFormat="1" hidden="1" x14ac:dyDescent="0.3">
      <c r="A278" s="287"/>
      <c r="B278" s="432"/>
      <c r="C278" s="418"/>
      <c r="D278" s="419"/>
      <c r="E278" s="433"/>
      <c r="F278" s="421"/>
      <c r="G278" s="422"/>
      <c r="H278" s="422"/>
      <c r="I278" s="423" t="str">
        <f t="shared" ref="I278" si="107">IF(H278="","",+H278*G278)</f>
        <v/>
      </c>
      <c r="J278" s="424"/>
      <c r="K278" s="425"/>
      <c r="L278" s="425"/>
      <c r="M278" s="425"/>
      <c r="N278" s="425"/>
      <c r="O278" s="425"/>
      <c r="P278" s="425"/>
      <c r="Q278" s="425"/>
      <c r="R278" s="425"/>
      <c r="S278" s="426"/>
      <c r="T278" s="335"/>
      <c r="U278" s="336" t="str">
        <f t="shared" ref="U278" si="108">IF(J278="",IF(T278="","",E278*T278),J278*T278)</f>
        <v/>
      </c>
      <c r="V278" s="325"/>
      <c r="W278" s="322" t="str">
        <f t="shared" ref="W278" si="109">IF(K278="",IF(V278="","",E278*V278),K278*V278)</f>
        <v/>
      </c>
      <c r="X278" s="323"/>
      <c r="Y278" s="324" t="str">
        <f t="shared" ref="Y278" si="110">IF(L278="",IF(X278="","",E278*X278),L278*X278)</f>
        <v/>
      </c>
      <c r="Z278" s="325"/>
      <c r="AA278" s="322" t="str">
        <f t="shared" ref="AA278" si="111">IF(M278="",IF(Z278="","",E278*Z278),M278*Z278)</f>
        <v/>
      </c>
      <c r="AB278" s="323"/>
      <c r="AC278" s="324" t="str">
        <f t="shared" ref="AC278" si="112">IF(N278="",IF(AB278="","",E278*AB278),N278*AB278)</f>
        <v/>
      </c>
      <c r="AD278" s="325"/>
      <c r="AE278" s="322" t="str">
        <f t="shared" ref="AE278" si="113">IF(O278="",IF(AD278="","",E278*AD278),O278*AD278)</f>
        <v/>
      </c>
      <c r="AF278" s="323"/>
      <c r="AG278" s="324" t="str">
        <f t="shared" ref="AG278" si="114">IF(P278="",IF(AF278="","",E278*AF278),P278*AF278)</f>
        <v/>
      </c>
      <c r="AH278" s="325"/>
      <c r="AI278" s="322" t="str">
        <f t="shared" ref="AI278" si="115">IF(Q278="",IF(AH278="","",E278*AH278),Q278*AH278)</f>
        <v/>
      </c>
      <c r="AJ278" s="323"/>
      <c r="AK278" s="324" t="str">
        <f t="shared" ref="AK278" si="116">IF(R278="",IF(AJ278="","",E278*AJ278),R278*AJ278)</f>
        <v/>
      </c>
      <c r="AL278" s="325"/>
      <c r="AM278" s="324" t="str">
        <f t="shared" ref="AM278" si="117">IF(S278="",IF(AL278="","",E278*AL278),S278*AL278)</f>
        <v/>
      </c>
      <c r="AN278" s="323" t="str">
        <f t="shared" ref="AN278" si="118">IF(AND(T278="",V278="",Z278="",AB278="",X278="",AD278="",AF278="",AH278="",AJ278="",AL278=""),"",MIN(T278,V278,Z278,AB278,X278,AD278,AF278,AH278,AJ278,AL278))</f>
        <v/>
      </c>
      <c r="AO278" s="364" t="str">
        <f t="shared" ref="AO278" si="119">IF(AN278="","",IF(AP278=$T$3,IF(J278="",+AN278*E278,AN278*J278),IF(AP278=$V$3,IF(K278="",AN278*E278,AN278*K278),IF(AP278=$X$3,IF(L278="",AN278*E278,AN278*L278),IF(AP278=$Z$3,IF(M278="",AN278*E278,AN278*M278),IF(AP278=$AB$3,IF(N278="",AN278*E278,AN278*N278),IF(AP278=$AD$3,IF(O278="",AN278*E278,AN278*O278),IF(AP278=$AF$3,IF(P278="",AN278*E278,AN278*P278),IF(AP278=$AH$3,IF(Q278="",AN278*E278,AN278*Q278),IF(AP278=$AJ$3,IF(R278="",AN278*E278,AN278*R278),IF(AP278=$AL$3,IF(S278="",AN278*E278,AN278*S278),"")))))))))))</f>
        <v/>
      </c>
      <c r="AP278" s="365" t="str">
        <f t="shared" ref="AP278" si="120">IF(AN278="","",IF(AN278=T278,$T$3,IF(AN278=V278,$V$3,IF(AN278=X278,$X$3,IF(AN278=Z278,$Z$3,IF(AN278=AB278,$AB$3,IF(AN278=AD278,$AD$3,IF(AN278=AF278,$AF$3,IF(AN278=AH278,$AH$3,IF(AN278=AJ278,$AJ$3,IF(AN278=AL278,$AL$3,"")))))))))))</f>
        <v/>
      </c>
      <c r="AQ278" s="366">
        <f t="shared" ref="AQ278" si="121">IF($AQ$3="","",IF($AQ$3=$T$3,T278,IF($AQ$3=$V$3,V278,IF($AQ$3=$X$3,X278,IF($AQ$3=$Z$3,Z278,IF($AQ$3=$AB$3,AB278,IF($AQ$3=$AD$3,AD278,IF($AQ$3=$AF$3,AF278,IF($AQ$3=$AH$3,AH278,IF($AQ$3=$AJ$3,AJ278,IF($AQ$3=$AL$3,AL278,"")))))))))))</f>
        <v>0</v>
      </c>
      <c r="AR278" s="367">
        <f t="shared" ref="AR278:AR279" si="122">IF(AQ278="","",IF($AQ$3=$T$3,IF(J278="",AQ278*E278,AQ278*J278),IF($AQ$3=$V$3,IF(K278="",AQ278*E278,AQ278*K278),IF($AQ$3=$X$3,IF(L278="",AQ278*E278,AQ278*L278),IF($AQ$3=$Z$3,IF(M278="",AQ278*E278,AQ278*M278),IF($AQ$3=$AB$3,IF(N278="",AQ278*E278,AQ278*N278),IF($AQ$3=$AD$3,IF(O278="",AQ278*E278,AQ278*O278),IF($AQ$3=$AF$3,IF(P278="",AQ278*E278,AQ278*P278),IF($AQ$3=$AH$3,IF(Q278="",AQ278*E278,AQ278*Q278),IF($AQ$3=$AJ$3,IF(R278="",AQ278*E278,AQ278*R278),IF($AQ$3=$AL$3,IF(S278="",AQ278*E278,AQ278*S278),"")))))))))))</f>
        <v>0</v>
      </c>
      <c r="AT278" s="447"/>
    </row>
    <row r="279" spans="1:46" s="305" customFormat="1" ht="18" thickBot="1" x14ac:dyDescent="0.35">
      <c r="A279" s="287"/>
      <c r="B279" s="434"/>
      <c r="C279" s="435"/>
      <c r="D279" s="436"/>
      <c r="E279" s="437"/>
      <c r="F279" s="438"/>
      <c r="G279" s="439"/>
      <c r="H279" s="439"/>
      <c r="I279" s="440" t="str">
        <f t="shared" ref="I279" si="123">IF(H279="","",+H279*G279)</f>
        <v/>
      </c>
      <c r="J279" s="441"/>
      <c r="K279" s="442"/>
      <c r="L279" s="442"/>
      <c r="M279" s="442"/>
      <c r="N279" s="442"/>
      <c r="O279" s="442"/>
      <c r="P279" s="442"/>
      <c r="Q279" s="442"/>
      <c r="R279" s="442"/>
      <c r="S279" s="443"/>
      <c r="T279" s="444"/>
      <c r="U279" s="445" t="str">
        <f t="shared" ref="U279" si="124">IF(J279="",IF(T279="","",E279*T279),J279*T279)</f>
        <v/>
      </c>
      <c r="V279" s="381"/>
      <c r="W279" s="382" t="str">
        <f t="shared" ref="W279" si="125">IF(K279="",IF(V279="","",E279*V279),K279*V279)</f>
        <v/>
      </c>
      <c r="X279" s="383"/>
      <c r="Y279" s="384" t="str">
        <f t="shared" ref="Y279" si="126">IF(L279="",IF(X279="","",E279*X279),L279*X279)</f>
        <v/>
      </c>
      <c r="Z279" s="381"/>
      <c r="AA279" s="382" t="str">
        <f t="shared" ref="AA279" si="127">IF(M279="",IF(Z279="","",E279*Z279),M279*Z279)</f>
        <v/>
      </c>
      <c r="AB279" s="383"/>
      <c r="AC279" s="384" t="str">
        <f t="shared" ref="AC279" si="128">IF(N279="",IF(AB279="","",E279*AB279),N279*AB279)</f>
        <v/>
      </c>
      <c r="AD279" s="381"/>
      <c r="AE279" s="382" t="str">
        <f t="shared" ref="AE279" si="129">IF(O279="",IF(AD279="","",E279*AD279),O279*AD279)</f>
        <v/>
      </c>
      <c r="AF279" s="383"/>
      <c r="AG279" s="384" t="str">
        <f t="shared" ref="AG279" si="130">IF(P279="",IF(AF279="","",E279*AF279),P279*AF279)</f>
        <v/>
      </c>
      <c r="AH279" s="381"/>
      <c r="AI279" s="382" t="str">
        <f t="shared" ref="AI279" si="131">IF(Q279="",IF(AH279="","",E279*AH279),Q279*AH279)</f>
        <v/>
      </c>
      <c r="AJ279" s="383"/>
      <c r="AK279" s="384" t="str">
        <f t="shared" ref="AK279" si="132">IF(R279="",IF(AJ279="","",E279*AJ279),R279*AJ279)</f>
        <v/>
      </c>
      <c r="AL279" s="381"/>
      <c r="AM279" s="384" t="str">
        <f t="shared" ref="AM279" si="133">IF(S279="",IF(AL279="","",E279*AL279),S279*AL279)</f>
        <v/>
      </c>
      <c r="AN279" s="383" t="str">
        <f t="shared" ref="AN279" si="134">IF(AND(T279="",V279="",Z279="",AB279="",X279="",AD279="",AF279="",AH279="",AJ279="",AL279=""),"",MIN(T279,V279,Z279,AB279,X279,AD279,AF279,AH279,AJ279,AL279))</f>
        <v/>
      </c>
      <c r="AO279" s="385" t="str">
        <f t="shared" ref="AO279" si="135">IF(AN279="","",IF(AP279=$T$3,IF(J279="",+AN279*E279,AN279*J279),IF(AP279=$V$3,IF(K279="",AN279*E279,AN279*K279),IF(AP279=$X$3,IF(L279="",AN279*E279,AN279*L279),IF(AP279=$Z$3,IF(M279="",AN279*E279,AN279*M279),IF(AP279=$AB$3,IF(N279="",AN279*E279,AN279*N279),IF(AP279=$AD$3,IF(O279="",AN279*E279,AN279*O279),IF(AP279=$AF$3,IF(P279="",AN279*E279,AN279*P279),IF(AP279=$AH$3,IF(Q279="",AN279*E279,AN279*Q279),IF(AP279=$AJ$3,IF(R279="",AN279*E279,AN279*R279),IF(AP279=$AL$3,IF(S279="",AN279*E279,AN279*S279),"")))))))))))</f>
        <v/>
      </c>
      <c r="AP279" s="386" t="str">
        <f t="shared" ref="AP279" si="136">IF(AN279="","",IF(AN279=T279,$T$3,IF(AN279=V279,$V$3,IF(AN279=X279,$X$3,IF(AN279=Z279,$Z$3,IF(AN279=AB279,$AB$3,IF(AN279=AD279,$AD$3,IF(AN279=AF279,$AF$3,IF(AN279=AH279,$AH$3,IF(AN279=AJ279,$AJ$3,IF(AN279=AL279,$AL$3,"")))))))))))</f>
        <v/>
      </c>
      <c r="AQ279" s="387">
        <f t="shared" ref="AQ279" si="137">IF($AQ$3="","",IF($AQ$3=$T$3,T279,IF($AQ$3=$V$3,V279,IF($AQ$3=$X$3,X279,IF($AQ$3=$Z$3,Z279,IF($AQ$3=$AB$3,AB279,IF($AQ$3=$AD$3,AD279,IF($AQ$3=$AF$3,AF279,IF($AQ$3=$AH$3,AH279,IF($AQ$3=$AJ$3,AJ279,IF($AQ$3=$AL$3,AL279,"")))))))))))</f>
        <v>0</v>
      </c>
      <c r="AR279" s="388">
        <f t="shared" si="122"/>
        <v>0</v>
      </c>
      <c r="AT279" s="448"/>
    </row>
    <row r="280" spans="1:46" ht="19.5" customHeight="1" thickTop="1" thickBot="1" x14ac:dyDescent="0.35">
      <c r="B280" s="450"/>
      <c r="C280" s="451" t="s">
        <v>555</v>
      </c>
      <c r="D280" s="452" t="s">
        <v>556</v>
      </c>
      <c r="E280" s="451"/>
      <c r="F280" s="397"/>
      <c r="G280" s="398"/>
      <c r="H280" s="398"/>
      <c r="I280" s="399">
        <f>SUM(I10:I279)</f>
        <v>0</v>
      </c>
      <c r="J280" s="400"/>
      <c r="K280" s="400"/>
      <c r="L280" s="400"/>
      <c r="M280" s="400"/>
      <c r="N280" s="400"/>
      <c r="O280" s="400"/>
      <c r="P280" s="400"/>
      <c r="Q280" s="401"/>
      <c r="R280" s="402"/>
      <c r="S280" s="400"/>
      <c r="T280" s="572">
        <f>SUM(U10:U279)</f>
        <v>37440563.929299995</v>
      </c>
      <c r="U280" s="573"/>
      <c r="V280" s="481">
        <f>SUM(W10:W279)</f>
        <v>0</v>
      </c>
      <c r="W280" s="482"/>
      <c r="X280" s="481">
        <f>SUM(Y10:Y279)</f>
        <v>0</v>
      </c>
      <c r="Y280" s="482"/>
      <c r="Z280" s="481">
        <f>SUM(AA10:AA279)</f>
        <v>0</v>
      </c>
      <c r="AA280" s="482"/>
      <c r="AB280" s="481">
        <f>SUM(AC10:AC279)</f>
        <v>0</v>
      </c>
      <c r="AC280" s="482"/>
      <c r="AD280" s="481">
        <f>SUM(AE10:AE279)</f>
        <v>0</v>
      </c>
      <c r="AE280" s="482"/>
      <c r="AF280" s="481">
        <f>SUM(AG10:AG279)</f>
        <v>0</v>
      </c>
      <c r="AG280" s="482"/>
      <c r="AH280" s="481">
        <f>SUM(AI10:AI279)</f>
        <v>0</v>
      </c>
      <c r="AI280" s="482"/>
      <c r="AJ280" s="481">
        <f>SUM(AK10:AK279)</f>
        <v>0</v>
      </c>
      <c r="AK280" s="482"/>
      <c r="AL280" s="481">
        <f>SUM(AM10:AM279)</f>
        <v>0</v>
      </c>
      <c r="AM280" s="482"/>
      <c r="AN280" s="389"/>
      <c r="AO280" s="390"/>
      <c r="AP280" s="391"/>
      <c r="AQ280" s="531">
        <f>SUM(AR9:AR279)</f>
        <v>37440559.826133437</v>
      </c>
      <c r="AR280" s="532"/>
    </row>
    <row r="281" spans="1:46" ht="18" hidden="1" thickTop="1" x14ac:dyDescent="0.3">
      <c r="B281" s="524" t="s">
        <v>18</v>
      </c>
      <c r="C281" s="525"/>
      <c r="D281" s="525"/>
      <c r="E281" s="525"/>
      <c r="F281" s="525"/>
      <c r="G281" s="525"/>
      <c r="H281" s="525"/>
      <c r="I281" s="525"/>
      <c r="J281" s="525"/>
      <c r="K281" s="525"/>
      <c r="L281" s="525"/>
      <c r="M281" s="525"/>
      <c r="N281" s="525"/>
      <c r="O281" s="525"/>
      <c r="P281" s="525"/>
      <c r="Q281" s="525"/>
      <c r="R281" s="525"/>
      <c r="S281" s="526"/>
      <c r="T281" s="495">
        <v>1</v>
      </c>
      <c r="U281" s="496"/>
      <c r="V281" s="514">
        <v>1</v>
      </c>
      <c r="W281" s="515"/>
      <c r="X281" s="495">
        <v>1</v>
      </c>
      <c r="Y281" s="496"/>
      <c r="Z281" s="514">
        <v>1</v>
      </c>
      <c r="AA281" s="515"/>
      <c r="AB281" s="495">
        <v>1</v>
      </c>
      <c r="AC281" s="496"/>
      <c r="AD281" s="514">
        <v>1</v>
      </c>
      <c r="AE281" s="515"/>
      <c r="AF281" s="495">
        <v>1</v>
      </c>
      <c r="AG281" s="496"/>
      <c r="AH281" s="514">
        <v>1</v>
      </c>
      <c r="AI281" s="515"/>
      <c r="AJ281" s="495">
        <v>1</v>
      </c>
      <c r="AK281" s="496"/>
      <c r="AL281" s="514">
        <v>1</v>
      </c>
      <c r="AM281" s="496"/>
      <c r="AN281" s="495"/>
      <c r="AO281" s="530"/>
      <c r="AP281" s="496"/>
      <c r="AQ281" s="528">
        <v>1</v>
      </c>
      <c r="AR281" s="529"/>
    </row>
    <row r="282" spans="1:46" ht="21" hidden="1" x14ac:dyDescent="0.3">
      <c r="B282" s="502" t="s">
        <v>19</v>
      </c>
      <c r="C282" s="503"/>
      <c r="D282" s="503"/>
      <c r="E282" s="503"/>
      <c r="F282" s="503"/>
      <c r="G282" s="503"/>
      <c r="H282" s="503"/>
      <c r="I282" s="503"/>
      <c r="J282" s="503"/>
      <c r="K282" s="503"/>
      <c r="L282" s="503"/>
      <c r="M282" s="503"/>
      <c r="N282" s="503"/>
      <c r="O282" s="503"/>
      <c r="P282" s="503"/>
      <c r="Q282" s="503"/>
      <c r="R282" s="503"/>
      <c r="S282" s="504"/>
      <c r="T282" s="497">
        <f>IF(T280=0,"",+T281*T280)</f>
        <v>37440563.929299995</v>
      </c>
      <c r="U282" s="498"/>
      <c r="V282" s="497" t="str">
        <f>IF(V280=0,"",+V281*V280)</f>
        <v/>
      </c>
      <c r="W282" s="498"/>
      <c r="X282" s="497" t="str">
        <f>IF(X280=0,"",+X281*X280)</f>
        <v/>
      </c>
      <c r="Y282" s="498"/>
      <c r="Z282" s="516" t="str">
        <f>IF(Z280=0,"",+Z281*Z280)</f>
        <v/>
      </c>
      <c r="AA282" s="517"/>
      <c r="AB282" s="497" t="str">
        <f>IF(AB280=0,"",+AB281*AB280)</f>
        <v/>
      </c>
      <c r="AC282" s="498"/>
      <c r="AD282" s="516" t="str">
        <f>IF(AD280=0,"",+AD281*AD280)</f>
        <v/>
      </c>
      <c r="AE282" s="517"/>
      <c r="AF282" s="497" t="str">
        <f>IF(AF280=0,"",+AF281*AF280)</f>
        <v/>
      </c>
      <c r="AG282" s="498"/>
      <c r="AH282" s="516" t="str">
        <f>IF(AH280=0,"",+AH281*AH280)</f>
        <v/>
      </c>
      <c r="AI282" s="517"/>
      <c r="AJ282" s="497" t="str">
        <f>IF(AJ280=0,"",+AJ281*AJ280)</f>
        <v/>
      </c>
      <c r="AK282" s="498"/>
      <c r="AL282" s="516" t="str">
        <f>IF(AL280=0,"",+AL281*AL280)</f>
        <v/>
      </c>
      <c r="AM282" s="498"/>
      <c r="AN282" s="543">
        <f>IF(AND(T282="",V282="",X282="",Z282="",AB282="",AD282="",AF282="",AH282="",AJ282="",AL282=""),"",MIN(T282:AM282))</f>
        <v>37440563.929299995</v>
      </c>
      <c r="AO282" s="544"/>
      <c r="AP282" s="545"/>
      <c r="AQ282" s="541">
        <f>AQ280*AQ281</f>
        <v>37440559.826133437</v>
      </c>
      <c r="AR282" s="542"/>
    </row>
    <row r="283" spans="1:46" hidden="1" x14ac:dyDescent="0.3">
      <c r="B283" s="502" t="s">
        <v>20</v>
      </c>
      <c r="C283" s="503"/>
      <c r="D283" s="503"/>
      <c r="E283" s="503"/>
      <c r="F283" s="503"/>
      <c r="G283" s="503"/>
      <c r="H283" s="503"/>
      <c r="I283" s="503"/>
      <c r="J283" s="503"/>
      <c r="K283" s="503"/>
      <c r="L283" s="503"/>
      <c r="M283" s="503"/>
      <c r="N283" s="503"/>
      <c r="O283" s="503"/>
      <c r="P283" s="503"/>
      <c r="Q283" s="503"/>
      <c r="R283" s="503"/>
      <c r="S283" s="504"/>
      <c r="T283" s="520" t="s">
        <v>503</v>
      </c>
      <c r="U283" s="523"/>
      <c r="V283" s="520" t="s">
        <v>503</v>
      </c>
      <c r="W283" s="521"/>
      <c r="X283" s="520" t="s">
        <v>503</v>
      </c>
      <c r="Y283" s="523"/>
      <c r="Z283" s="464"/>
      <c r="AA283" s="465"/>
      <c r="AB283" s="499"/>
      <c r="AC283" s="476"/>
      <c r="AD283" s="464"/>
      <c r="AE283" s="465"/>
      <c r="AF283" s="499"/>
      <c r="AG283" s="476"/>
      <c r="AH283" s="464"/>
      <c r="AI283" s="465"/>
      <c r="AJ283" s="499"/>
      <c r="AK283" s="476"/>
      <c r="AL283" s="464"/>
      <c r="AM283" s="476"/>
      <c r="AN283" s="473"/>
      <c r="AO283" s="474"/>
      <c r="AP283" s="475"/>
      <c r="AQ283" s="456" t="str">
        <f>IF($AQ$3=$T$3,T283,IF($AQ$3=$V$3,V283,IF($AQ$3=$X$3,X283,IF($AQ$3=$Z$3,Z283,IF($AQ$3=$AB$3,AB283,IF($AQ$3=$AD$3,AD283,IF($AQ$3=$AF$3,AF283,IF($AQ$3=$AH$3,AH283,IF($AQ$3=$AJ$3,AJ283,IF($AQ$3=$AL$3,AL283,""))))))))))</f>
        <v>VALORIZACIÓN MENSUAL</v>
      </c>
      <c r="AR283" s="457"/>
    </row>
    <row r="284" spans="1:46" hidden="1" x14ac:dyDescent="0.3">
      <c r="B284" s="502" t="s">
        <v>21</v>
      </c>
      <c r="C284" s="503"/>
      <c r="D284" s="503"/>
      <c r="E284" s="503"/>
      <c r="F284" s="503"/>
      <c r="G284" s="503"/>
      <c r="H284" s="503"/>
      <c r="I284" s="503"/>
      <c r="J284" s="503"/>
      <c r="K284" s="503"/>
      <c r="L284" s="503"/>
      <c r="M284" s="503"/>
      <c r="N284" s="503"/>
      <c r="O284" s="503"/>
      <c r="P284" s="503"/>
      <c r="Q284" s="503"/>
      <c r="R284" s="503"/>
      <c r="S284" s="504"/>
      <c r="T284" s="500">
        <v>60</v>
      </c>
      <c r="U284" s="522"/>
      <c r="V284" s="469">
        <v>60</v>
      </c>
      <c r="W284" s="519"/>
      <c r="X284" s="500">
        <v>60</v>
      </c>
      <c r="Y284" s="522"/>
      <c r="Z284" s="469"/>
      <c r="AA284" s="519"/>
      <c r="AB284" s="540"/>
      <c r="AC284" s="501"/>
      <c r="AD284" s="469"/>
      <c r="AE284" s="470"/>
      <c r="AF284" s="500"/>
      <c r="AG284" s="501"/>
      <c r="AH284" s="469"/>
      <c r="AI284" s="470"/>
      <c r="AJ284" s="500"/>
      <c r="AK284" s="501"/>
      <c r="AL284" s="539"/>
      <c r="AM284" s="501"/>
      <c r="AN284" s="473"/>
      <c r="AO284" s="474"/>
      <c r="AP284" s="475"/>
      <c r="AQ284" s="456">
        <f>IF($AQ$3=$T$3,T284,IF($AQ$3=$V$3,V284,IF($AQ$3=$X$3,X284,IF($AQ$3=$Z$3,Z284,IF($AQ$3=$AB$3,AB284,IF($AQ$3=$AD$3,AD284,IF($AQ$3=$AF$3,AF284,IF($AQ$3=$AH$3,AH284,IF($AQ$3=$AJ$3,AJ284,IF($AQ$3=$AL$3,AL284,""))))))))))</f>
        <v>60</v>
      </c>
      <c r="AR284" s="457"/>
    </row>
    <row r="285" spans="1:46" hidden="1" x14ac:dyDescent="0.3">
      <c r="B285" s="502" t="s">
        <v>22</v>
      </c>
      <c r="C285" s="503"/>
      <c r="D285" s="503"/>
      <c r="E285" s="503"/>
      <c r="F285" s="503"/>
      <c r="G285" s="503"/>
      <c r="H285" s="503"/>
      <c r="I285" s="503"/>
      <c r="J285" s="503"/>
      <c r="K285" s="503"/>
      <c r="L285" s="503"/>
      <c r="M285" s="503"/>
      <c r="N285" s="503"/>
      <c r="O285" s="503"/>
      <c r="P285" s="503"/>
      <c r="Q285" s="503"/>
      <c r="R285" s="503"/>
      <c r="S285" s="504"/>
      <c r="T285" s="484">
        <v>0.15</v>
      </c>
      <c r="U285" s="485"/>
      <c r="V285" s="458">
        <v>0</v>
      </c>
      <c r="W285" s="459"/>
      <c r="X285" s="484">
        <v>0.15</v>
      </c>
      <c r="Y285" s="485"/>
      <c r="Z285" s="458"/>
      <c r="AA285" s="459"/>
      <c r="AB285" s="484"/>
      <c r="AC285" s="485"/>
      <c r="AD285" s="458"/>
      <c r="AE285" s="459"/>
      <c r="AF285" s="484"/>
      <c r="AG285" s="485"/>
      <c r="AH285" s="458"/>
      <c r="AI285" s="459"/>
      <c r="AJ285" s="484"/>
      <c r="AK285" s="485"/>
      <c r="AL285" s="458"/>
      <c r="AM285" s="485"/>
      <c r="AN285" s="548"/>
      <c r="AO285" s="549"/>
      <c r="AP285" s="550"/>
      <c r="AQ285" s="546">
        <f>IF($AQ$3=$T$3,T285,IF($AQ$3=$V$3,V285,IF($AQ$3=$X$3,X285,IF($AQ$3=$Z$3,Z285,IF($AQ$3=$AB$3,AB285,IF($AQ$3=$AD$3,AD285,IF($AQ$3=$AF$3,AF285,IF($AQ$3=$AH$3,AH285,IF($AQ$3=$AJ$3,AJ285,IF($AQ$3=$AL$3,AL285,""))))))))))</f>
        <v>0.15</v>
      </c>
      <c r="AR285" s="547"/>
    </row>
    <row r="286" spans="1:46" hidden="1" x14ac:dyDescent="0.3">
      <c r="B286" s="502" t="s">
        <v>23</v>
      </c>
      <c r="C286" s="503"/>
      <c r="D286" s="503"/>
      <c r="E286" s="503"/>
      <c r="F286" s="503"/>
      <c r="G286" s="503"/>
      <c r="H286" s="503"/>
      <c r="I286" s="503"/>
      <c r="J286" s="503"/>
      <c r="K286" s="503"/>
      <c r="L286" s="503"/>
      <c r="M286" s="503"/>
      <c r="N286" s="503"/>
      <c r="O286" s="503"/>
      <c r="P286" s="503"/>
      <c r="Q286" s="503"/>
      <c r="R286" s="503"/>
      <c r="S286" s="504"/>
      <c r="T286" s="551" t="s">
        <v>504</v>
      </c>
      <c r="U286" s="552"/>
      <c r="V286" s="460" t="s">
        <v>504</v>
      </c>
      <c r="W286" s="461"/>
      <c r="X286" s="551" t="s">
        <v>504</v>
      </c>
      <c r="Y286" s="552"/>
      <c r="Z286" s="460"/>
      <c r="AA286" s="461"/>
      <c r="AB286" s="551"/>
      <c r="AC286" s="552"/>
      <c r="AD286" s="460"/>
      <c r="AE286" s="461"/>
      <c r="AF286" s="551"/>
      <c r="AG286" s="552"/>
      <c r="AH286" s="460"/>
      <c r="AI286" s="461"/>
      <c r="AJ286" s="551"/>
      <c r="AK286" s="552"/>
      <c r="AL286" s="460"/>
      <c r="AM286" s="552"/>
      <c r="AN286" s="473"/>
      <c r="AO286" s="474"/>
      <c r="AP286" s="475"/>
      <c r="AQ286" s="456" t="str">
        <f>IF($AQ$3=$T$3,T286,IF($AQ$3=$V$3,V286,IF($AQ$3=$X$3,X286,IF($AQ$3=$Z$3,Z286,IF($AQ$3=$AB$3,AB286,IF($AQ$3=$AD$3,AD286,IF($AQ$3=$AF$3,AF286,IF($AQ$3=$AH$3,AH286,IF($AQ$3=$AJ$3,AJ286,IF($AQ$3=$AL$3,AL286,""))))))))))</f>
        <v>SOLES</v>
      </c>
      <c r="AR286" s="457"/>
    </row>
    <row r="287" spans="1:46" hidden="1" x14ac:dyDescent="0.3">
      <c r="B287" s="502" t="s">
        <v>24</v>
      </c>
      <c r="C287" s="503"/>
      <c r="D287" s="503"/>
      <c r="E287" s="503"/>
      <c r="F287" s="503"/>
      <c r="G287" s="503"/>
      <c r="H287" s="503"/>
      <c r="I287" s="503"/>
      <c r="J287" s="503"/>
      <c r="K287" s="503"/>
      <c r="L287" s="503"/>
      <c r="M287" s="503"/>
      <c r="N287" s="503"/>
      <c r="O287" s="503"/>
      <c r="P287" s="503"/>
      <c r="Q287" s="503"/>
      <c r="R287" s="503"/>
      <c r="S287" s="504"/>
      <c r="T287" s="499">
        <v>199</v>
      </c>
      <c r="U287" s="476"/>
      <c r="V287" s="464">
        <v>180</v>
      </c>
      <c r="W287" s="465"/>
      <c r="X287" s="499">
        <v>180</v>
      </c>
      <c r="Y287" s="476"/>
      <c r="Z287" s="464"/>
      <c r="AA287" s="465"/>
      <c r="AB287" s="551"/>
      <c r="AC287" s="552"/>
      <c r="AD287" s="460"/>
      <c r="AE287" s="461"/>
      <c r="AF287" s="551"/>
      <c r="AG287" s="552"/>
      <c r="AH287" s="460"/>
      <c r="AI287" s="461"/>
      <c r="AJ287" s="551"/>
      <c r="AK287" s="552"/>
      <c r="AL287" s="460"/>
      <c r="AM287" s="552"/>
      <c r="AN287" s="473"/>
      <c r="AO287" s="474"/>
      <c r="AP287" s="475"/>
      <c r="AQ287" s="456">
        <f>IF($AQ$3=$T$3,T287,IF($AQ$3=$V$3,V287,IF($AQ$3=$X$3,X287,IF($AQ$3=$Z$3,Z287,IF($AQ$3=$AB$3,AB287,IF($AQ$3=$AD$3,AD287,IF($AQ$3=$AF$3,AF287,IF($AQ$3=$AH$3,AH287,IF($AQ$3=$AJ$3,AJ287,IF($AQ$3=$AL$3,AL287,""))))))))))</f>
        <v>199</v>
      </c>
      <c r="AR287" s="457"/>
    </row>
    <row r="288" spans="1:46" hidden="1" x14ac:dyDescent="0.3">
      <c r="B288" s="502" t="s">
        <v>25</v>
      </c>
      <c r="C288" s="503"/>
      <c r="D288" s="503"/>
      <c r="E288" s="503"/>
      <c r="F288" s="503"/>
      <c r="G288" s="503"/>
      <c r="H288" s="503"/>
      <c r="I288" s="503"/>
      <c r="J288" s="503"/>
      <c r="K288" s="503"/>
      <c r="L288" s="503"/>
      <c r="M288" s="503"/>
      <c r="N288" s="503"/>
      <c r="O288" s="503"/>
      <c r="P288" s="503"/>
      <c r="Q288" s="503"/>
      <c r="R288" s="503"/>
      <c r="S288" s="504"/>
      <c r="T288" s="564" t="s">
        <v>506</v>
      </c>
      <c r="U288" s="566"/>
      <c r="V288" s="462" t="s">
        <v>507</v>
      </c>
      <c r="W288" s="565"/>
      <c r="X288" s="564" t="s">
        <v>506</v>
      </c>
      <c r="Y288" s="566"/>
      <c r="Z288" s="462"/>
      <c r="AA288" s="565"/>
      <c r="AB288" s="567"/>
      <c r="AC288" s="478"/>
      <c r="AD288" s="462"/>
      <c r="AE288" s="463"/>
      <c r="AF288" s="564"/>
      <c r="AG288" s="478"/>
      <c r="AH288" s="462"/>
      <c r="AI288" s="463"/>
      <c r="AJ288" s="564"/>
      <c r="AK288" s="478"/>
      <c r="AL288" s="477"/>
      <c r="AM288" s="478"/>
      <c r="AN288" s="473"/>
      <c r="AO288" s="474"/>
      <c r="AP288" s="475"/>
      <c r="AQ288" s="456" t="str">
        <f t="shared" ref="AQ288:AQ289" si="138">IF($AQ$3=$T$3,T288,IF($AQ$3=$V$3,V288,IF($AQ$3=$X$3,X288,IF($AQ$3=$Z$3,Z288,IF($AQ$3=$AB$3,AB288,IF($AQ$3=$AD$3,AD288,IF($AQ$3=$AF$3,AF288,IF($AQ$3=$AH$3,AH288,IF($AQ$3=$AJ$3,AJ288,IF($AQ$3=$AL$3,AL288,""))))))))))</f>
        <v>SI</v>
      </c>
      <c r="AR288" s="457"/>
    </row>
    <row r="289" spans="2:44" hidden="1" x14ac:dyDescent="0.3">
      <c r="B289" s="502" t="s">
        <v>26</v>
      </c>
      <c r="C289" s="503"/>
      <c r="D289" s="503"/>
      <c r="E289" s="503"/>
      <c r="F289" s="503"/>
      <c r="G289" s="503"/>
      <c r="H289" s="503"/>
      <c r="I289" s="503"/>
      <c r="J289" s="503"/>
      <c r="K289" s="503"/>
      <c r="L289" s="503"/>
      <c r="M289" s="503"/>
      <c r="N289" s="503"/>
      <c r="O289" s="503"/>
      <c r="P289" s="503"/>
      <c r="Q289" s="503"/>
      <c r="R289" s="503"/>
      <c r="S289" s="504"/>
      <c r="T289" s="560" t="s">
        <v>509</v>
      </c>
      <c r="U289" s="561"/>
      <c r="V289" s="462" t="s">
        <v>506</v>
      </c>
      <c r="W289" s="565"/>
      <c r="X289" s="564" t="s">
        <v>506</v>
      </c>
      <c r="Y289" s="566"/>
      <c r="Z289" s="462"/>
      <c r="AA289" s="565"/>
      <c r="AB289" s="567"/>
      <c r="AC289" s="478"/>
      <c r="AD289" s="462"/>
      <c r="AE289" s="463"/>
      <c r="AF289" s="564"/>
      <c r="AG289" s="478"/>
      <c r="AH289" s="462"/>
      <c r="AI289" s="463"/>
      <c r="AJ289" s="564"/>
      <c r="AK289" s="478"/>
      <c r="AL289" s="477"/>
      <c r="AM289" s="478"/>
      <c r="AN289" s="473"/>
      <c r="AO289" s="474"/>
      <c r="AP289" s="475"/>
      <c r="AQ289" s="456" t="str">
        <f t="shared" si="138"/>
        <v>NO</v>
      </c>
      <c r="AR289" s="457"/>
    </row>
    <row r="290" spans="2:44" hidden="1" x14ac:dyDescent="0.3">
      <c r="B290" s="502" t="s">
        <v>27</v>
      </c>
      <c r="C290" s="503"/>
      <c r="D290" s="503"/>
      <c r="E290" s="503"/>
      <c r="F290" s="503"/>
      <c r="G290" s="503"/>
      <c r="H290" s="503"/>
      <c r="I290" s="503"/>
      <c r="J290" s="503"/>
      <c r="K290" s="503"/>
      <c r="L290" s="503"/>
      <c r="M290" s="503"/>
      <c r="N290" s="503"/>
      <c r="O290" s="503"/>
      <c r="P290" s="503"/>
      <c r="Q290" s="503"/>
      <c r="R290" s="503"/>
      <c r="S290" s="504"/>
      <c r="T290" s="562" t="s">
        <v>505</v>
      </c>
      <c r="U290" s="563"/>
      <c r="V290" s="564" t="s">
        <v>505</v>
      </c>
      <c r="W290" s="565"/>
      <c r="X290" s="564" t="s">
        <v>505</v>
      </c>
      <c r="Y290" s="566"/>
      <c r="Z290" s="464"/>
      <c r="AA290" s="465"/>
      <c r="AB290" s="499"/>
      <c r="AC290" s="476"/>
      <c r="AD290" s="464"/>
      <c r="AE290" s="465"/>
      <c r="AF290" s="499"/>
      <c r="AG290" s="476"/>
      <c r="AH290" s="464"/>
      <c r="AI290" s="465"/>
      <c r="AJ290" s="499"/>
      <c r="AK290" s="476"/>
      <c r="AL290" s="464"/>
      <c r="AM290" s="476"/>
      <c r="AN290" s="473"/>
      <c r="AO290" s="474"/>
      <c r="AP290" s="475"/>
      <c r="AQ290" s="456" t="str">
        <f>IF($AQ$3=$T$3,T290,IF($AQ$3=$V$3,V290,IF($AQ$3=$X$3,X290,IF($AQ$3=$Z$3,Z290,IF($AQ$3=$AB$3,AB290,IF($AQ$3=$AD$3,AD290,IF($AQ$3=$AF$3,AF290,IF($AQ$3=$AH$3,AH290,IF($AQ$3=$AJ$3,AJ290,IF($AQ$3=$AL$3,AL290,""))))))))))</f>
        <v>NEC 3 Op B</v>
      </c>
      <c r="AR290" s="457"/>
    </row>
    <row r="291" spans="2:44" hidden="1" x14ac:dyDescent="0.3">
      <c r="B291" s="502" t="s">
        <v>28</v>
      </c>
      <c r="C291" s="503"/>
      <c r="D291" s="503"/>
      <c r="E291" s="503"/>
      <c r="F291" s="503"/>
      <c r="G291" s="503"/>
      <c r="H291" s="503"/>
      <c r="I291" s="503"/>
      <c r="J291" s="503"/>
      <c r="K291" s="503"/>
      <c r="L291" s="503"/>
      <c r="M291" s="503"/>
      <c r="N291" s="503"/>
      <c r="O291" s="503"/>
      <c r="P291" s="503"/>
      <c r="Q291" s="503"/>
      <c r="R291" s="503"/>
      <c r="S291" s="504"/>
      <c r="T291" s="499" t="s">
        <v>509</v>
      </c>
      <c r="U291" s="476"/>
      <c r="V291" s="464" t="s">
        <v>506</v>
      </c>
      <c r="W291" s="465"/>
      <c r="X291" s="499" t="s">
        <v>506</v>
      </c>
      <c r="Y291" s="476"/>
      <c r="Z291" s="464"/>
      <c r="AA291" s="465"/>
      <c r="AB291" s="499"/>
      <c r="AC291" s="476"/>
      <c r="AD291" s="464"/>
      <c r="AE291" s="465"/>
      <c r="AF291" s="499"/>
      <c r="AG291" s="476"/>
      <c r="AH291" s="464"/>
      <c r="AI291" s="465"/>
      <c r="AJ291" s="499"/>
      <c r="AK291" s="476"/>
      <c r="AL291" s="464"/>
      <c r="AM291" s="476"/>
      <c r="AN291" s="473"/>
      <c r="AO291" s="474"/>
      <c r="AP291" s="475"/>
      <c r="AQ291" s="456" t="str">
        <f>IF($AQ$3=$T$3,T291,IF($AQ$3=$V$3,V291,IF($AQ$3=$X$3,X291,IF($AQ$3=$Z$3,Z291,IF($AQ$3=$AB$3,AB291,IF($AQ$3=$AD$3,AD291,IF($AQ$3=$AF$3,AF291,IF($AQ$3=$AH$3,AH291,IF($AQ$3=$AJ$3,AJ291,IF($AQ$3=$AL$3,AL291,""))))))))))</f>
        <v>NO</v>
      </c>
      <c r="AR291" s="457"/>
    </row>
    <row r="292" spans="2:44" ht="18" hidden="1" thickBot="1" x14ac:dyDescent="0.35">
      <c r="B292" s="574" t="s">
        <v>29</v>
      </c>
      <c r="C292" s="575"/>
      <c r="D292" s="575"/>
      <c r="E292" s="575"/>
      <c r="F292" s="575"/>
      <c r="G292" s="575"/>
      <c r="H292" s="575"/>
      <c r="I292" s="575"/>
      <c r="J292" s="575"/>
      <c r="K292" s="575"/>
      <c r="L292" s="575"/>
      <c r="M292" s="575"/>
      <c r="N292" s="575"/>
      <c r="O292" s="575"/>
      <c r="P292" s="575"/>
      <c r="Q292" s="575"/>
      <c r="R292" s="575"/>
      <c r="S292" s="576"/>
      <c r="T292" s="555" t="s">
        <v>508</v>
      </c>
      <c r="U292" s="556"/>
      <c r="V292" s="555"/>
      <c r="W292" s="556"/>
      <c r="X292" s="570"/>
      <c r="Y292" s="571"/>
      <c r="Z292" s="553"/>
      <c r="AA292" s="554"/>
      <c r="AB292" s="558"/>
      <c r="AC292" s="559"/>
      <c r="AD292" s="557"/>
      <c r="AE292" s="577"/>
      <c r="AF292" s="555"/>
      <c r="AG292" s="556"/>
      <c r="AH292" s="557"/>
      <c r="AI292" s="577"/>
      <c r="AJ292" s="555"/>
      <c r="AK292" s="556"/>
      <c r="AL292" s="557"/>
      <c r="AM292" s="556"/>
      <c r="AN292" s="466"/>
      <c r="AO292" s="467"/>
      <c r="AP292" s="468"/>
      <c r="AQ292" s="471" t="str">
        <f>IF($AQ$3=$T$3,T292,IF($AQ$3=$V$3,V292,IF($AQ$3=$X$3,X292,IF($AQ$3=$Z$3,Z292,IF($AQ$3=$AB$3,AB292,IF($AQ$3=$AD$3,AD292,IF($AQ$3=$AF$3,AF292,IF($AQ$3=$AH$3,AH292,IF($AQ$3=$AJ$3,AJ292,IF($AQ$3=$AL$3,AL292,""))))))))))</f>
        <v>Subcontratista manifiesta que por política corporativa no es factible aceptar la retención del 5%. El porcentaje de retención es 0%, pues se ofrecerá una Fianza de Fiel
Cumplimiento. (NO FUE CONSIDERADO EN EL CONTRATO FINAL). Esta afirmación contradice la aceptación de condiciones contractuales</v>
      </c>
      <c r="AR292" s="472"/>
    </row>
    <row r="293" spans="2:44" ht="18.600000000000001" thickTop="1" thickBot="1" x14ac:dyDescent="0.35">
      <c r="R293" s="392"/>
      <c r="S293" s="392"/>
      <c r="T293" s="393"/>
      <c r="U293" s="393"/>
      <c r="V293" s="393"/>
      <c r="W293" s="393"/>
      <c r="X293" s="393"/>
      <c r="Y293" s="393"/>
      <c r="Z293" s="569"/>
      <c r="AA293" s="569"/>
      <c r="AB293" s="393"/>
      <c r="AC293" s="393"/>
      <c r="AD293" s="393"/>
      <c r="AE293" s="393"/>
      <c r="AF293" s="393"/>
      <c r="AG293" s="393"/>
      <c r="AH293" s="393"/>
      <c r="AI293" s="393"/>
      <c r="AJ293" s="393"/>
      <c r="AK293" s="393"/>
      <c r="AL293" s="393"/>
      <c r="AM293" s="393"/>
      <c r="AN293" s="393"/>
      <c r="AO293" s="393"/>
      <c r="AP293" s="393"/>
    </row>
    <row r="294" spans="2:44" x14ac:dyDescent="0.3">
      <c r="R294" s="394"/>
      <c r="S294" s="394"/>
      <c r="T294" s="403" t="s">
        <v>552</v>
      </c>
      <c r="U294" s="404">
        <f>+SUM(U9:U261)</f>
        <v>28853702.169299994</v>
      </c>
      <c r="V294" s="241"/>
      <c r="W294" s="241"/>
      <c r="X294" s="241"/>
      <c r="Y294" s="241"/>
      <c r="Z294" s="569"/>
      <c r="AA294" s="569"/>
      <c r="AB294" s="241"/>
      <c r="AC294" s="241"/>
      <c r="AD294" s="241"/>
      <c r="AE294" s="241"/>
      <c r="AF294" s="241"/>
      <c r="AG294" s="241"/>
      <c r="AH294" s="241"/>
      <c r="AI294" s="241"/>
      <c r="AJ294" s="241"/>
      <c r="AK294" s="241"/>
      <c r="AL294" s="241"/>
      <c r="AM294" s="241"/>
      <c r="AN294" s="241"/>
      <c r="AO294" s="241"/>
      <c r="AP294" s="241"/>
    </row>
    <row r="295" spans="2:44" x14ac:dyDescent="0.3">
      <c r="T295" s="405" t="s">
        <v>553</v>
      </c>
      <c r="U295" s="406">
        <v>23158216.390000001</v>
      </c>
    </row>
    <row r="296" spans="2:44" ht="18" thickBot="1" x14ac:dyDescent="0.35">
      <c r="T296" s="407" t="s">
        <v>554</v>
      </c>
      <c r="U296" s="408">
        <f>+U294-U295</f>
        <v>5695485.7792999931</v>
      </c>
    </row>
  </sheetData>
  <sheetProtection formatCells="0" formatColumns="0" formatRows="0" insertColumns="0" insertRows="0" insertHyperlinks="0" deleteColumns="0" deleteRows="0" sort="0" autoFilter="0" pivotTables="0"/>
  <autoFilter ref="B9:AR292" xr:uid="{00000000-0001-0000-0000-000000000000}"/>
  <mergeCells count="194">
    <mergeCell ref="B287:S287"/>
    <mergeCell ref="B286:S286"/>
    <mergeCell ref="B285:S285"/>
    <mergeCell ref="B284:S284"/>
    <mergeCell ref="T287:U287"/>
    <mergeCell ref="Z287:AA287"/>
    <mergeCell ref="AB287:AC287"/>
    <mergeCell ref="AD287:AE287"/>
    <mergeCell ref="V286:W286"/>
    <mergeCell ref="T286:U286"/>
    <mergeCell ref="X286:Y286"/>
    <mergeCell ref="Z286:AA286"/>
    <mergeCell ref="AB286:AC286"/>
    <mergeCell ref="AD286:AE286"/>
    <mergeCell ref="X287:Y287"/>
    <mergeCell ref="AD292:AE292"/>
    <mergeCell ref="AH292:AI292"/>
    <mergeCell ref="AJ291:AK291"/>
    <mergeCell ref="AB288:AC288"/>
    <mergeCell ref="AH291:AI291"/>
    <mergeCell ref="AJ289:AK289"/>
    <mergeCell ref="AJ290:AK290"/>
    <mergeCell ref="V291:W291"/>
    <mergeCell ref="X291:Y291"/>
    <mergeCell ref="Z291:AA291"/>
    <mergeCell ref="AB291:AC291"/>
    <mergeCell ref="AD291:AE291"/>
    <mergeCell ref="AD288:AE288"/>
    <mergeCell ref="Z288:AA288"/>
    <mergeCell ref="AJ288:AK288"/>
    <mergeCell ref="AF288:AG288"/>
    <mergeCell ref="B1:E1"/>
    <mergeCell ref="Z294:AA294"/>
    <mergeCell ref="Z293:AA293"/>
    <mergeCell ref="X292:Y292"/>
    <mergeCell ref="V288:W288"/>
    <mergeCell ref="T285:U285"/>
    <mergeCell ref="X288:Y288"/>
    <mergeCell ref="Z285:AA285"/>
    <mergeCell ref="V285:W285"/>
    <mergeCell ref="T280:U280"/>
    <mergeCell ref="X283:Y283"/>
    <mergeCell ref="T281:U281"/>
    <mergeCell ref="T288:U288"/>
    <mergeCell ref="Z3:AA3"/>
    <mergeCell ref="B292:S292"/>
    <mergeCell ref="B291:S291"/>
    <mergeCell ref="B290:S290"/>
    <mergeCell ref="B289:S289"/>
    <mergeCell ref="B288:S288"/>
    <mergeCell ref="T282:U282"/>
    <mergeCell ref="Z283:AA283"/>
    <mergeCell ref="V287:W287"/>
    <mergeCell ref="X282:Y282"/>
    <mergeCell ref="V289:W289"/>
    <mergeCell ref="AL290:AM290"/>
    <mergeCell ref="Z292:AA292"/>
    <mergeCell ref="T292:U292"/>
    <mergeCell ref="AL292:AM292"/>
    <mergeCell ref="AB292:AC292"/>
    <mergeCell ref="T289:U289"/>
    <mergeCell ref="T290:U290"/>
    <mergeCell ref="V290:W290"/>
    <mergeCell ref="X290:Y290"/>
    <mergeCell ref="Z290:AA290"/>
    <mergeCell ref="AB290:AC290"/>
    <mergeCell ref="AD290:AE290"/>
    <mergeCell ref="T291:U291"/>
    <mergeCell ref="X289:Y289"/>
    <mergeCell ref="Z289:AA289"/>
    <mergeCell ref="AB289:AC289"/>
    <mergeCell ref="AL289:AM289"/>
    <mergeCell ref="AF290:AG290"/>
    <mergeCell ref="AF291:AG291"/>
    <mergeCell ref="AD289:AE289"/>
    <mergeCell ref="AF289:AG289"/>
    <mergeCell ref="AF292:AG292"/>
    <mergeCell ref="AJ292:AK292"/>
    <mergeCell ref="V292:W292"/>
    <mergeCell ref="X285:Y285"/>
    <mergeCell ref="AN285:AP285"/>
    <mergeCell ref="AQ287:AR287"/>
    <mergeCell ref="AJ285:AK285"/>
    <mergeCell ref="AF286:AG286"/>
    <mergeCell ref="AL286:AM286"/>
    <mergeCell ref="AQ286:AR286"/>
    <mergeCell ref="AJ286:AK286"/>
    <mergeCell ref="AL287:AM287"/>
    <mergeCell ref="AJ287:AK287"/>
    <mergeCell ref="AF287:AG287"/>
    <mergeCell ref="AN287:AP287"/>
    <mergeCell ref="AQ283:AR283"/>
    <mergeCell ref="AN282:AP282"/>
    <mergeCell ref="AL282:AM282"/>
    <mergeCell ref="AN283:AP283"/>
    <mergeCell ref="AN284:AP284"/>
    <mergeCell ref="Z282:AA282"/>
    <mergeCell ref="AL3:AM3"/>
    <mergeCell ref="AQ285:AR285"/>
    <mergeCell ref="AL285:AM285"/>
    <mergeCell ref="D3:D8"/>
    <mergeCell ref="V3:W3"/>
    <mergeCell ref="V280:W280"/>
    <mergeCell ref="AB282:AC282"/>
    <mergeCell ref="AD282:AE282"/>
    <mergeCell ref="AD283:AE283"/>
    <mergeCell ref="AB283:AC283"/>
    <mergeCell ref="AQ2:AR2"/>
    <mergeCell ref="Z284:AA284"/>
    <mergeCell ref="AQ3:AR3"/>
    <mergeCell ref="AQ281:AR281"/>
    <mergeCell ref="AB281:AC281"/>
    <mergeCell ref="AN281:AP281"/>
    <mergeCell ref="AQ280:AR280"/>
    <mergeCell ref="AD3:AE3"/>
    <mergeCell ref="AN3:AP7"/>
    <mergeCell ref="AD284:AE284"/>
    <mergeCell ref="AB3:AC3"/>
    <mergeCell ref="AL281:AM281"/>
    <mergeCell ref="AL283:AM283"/>
    <mergeCell ref="Z281:AA281"/>
    <mergeCell ref="AL284:AM284"/>
    <mergeCell ref="AB284:AC284"/>
    <mergeCell ref="AQ282:AR282"/>
    <mergeCell ref="V284:W284"/>
    <mergeCell ref="V283:W283"/>
    <mergeCell ref="T284:U284"/>
    <mergeCell ref="V282:W282"/>
    <mergeCell ref="T283:U283"/>
    <mergeCell ref="AD281:AE281"/>
    <mergeCell ref="X284:Y284"/>
    <mergeCell ref="V281:W281"/>
    <mergeCell ref="B281:S281"/>
    <mergeCell ref="AJ281:AK281"/>
    <mergeCell ref="AJ282:AK282"/>
    <mergeCell ref="AJ283:AK283"/>
    <mergeCell ref="AJ284:AK284"/>
    <mergeCell ref="AH281:AI281"/>
    <mergeCell ref="AH282:AI282"/>
    <mergeCell ref="AH283:AI283"/>
    <mergeCell ref="X281:Y281"/>
    <mergeCell ref="AL280:AM280"/>
    <mergeCell ref="AB280:AC280"/>
    <mergeCell ref="AD280:AE280"/>
    <mergeCell ref="Z280:AA280"/>
    <mergeCell ref="X280:Y280"/>
    <mergeCell ref="AH3:AI3"/>
    <mergeCell ref="AH280:AI280"/>
    <mergeCell ref="AD285:AE285"/>
    <mergeCell ref="AB285:AC285"/>
    <mergeCell ref="J3:S7"/>
    <mergeCell ref="AF3:AG3"/>
    <mergeCell ref="AF280:AG280"/>
    <mergeCell ref="AF281:AG281"/>
    <mergeCell ref="AF282:AG282"/>
    <mergeCell ref="AF283:AG283"/>
    <mergeCell ref="AF284:AG284"/>
    <mergeCell ref="AF285:AG285"/>
    <mergeCell ref="B283:S283"/>
    <mergeCell ref="B282:S282"/>
    <mergeCell ref="I4:I8"/>
    <mergeCell ref="H4:H8"/>
    <mergeCell ref="G4:G8"/>
    <mergeCell ref="F4:F8"/>
    <mergeCell ref="F3:I3"/>
    <mergeCell ref="B3:B8"/>
    <mergeCell ref="C3:C8"/>
    <mergeCell ref="X3:Y3"/>
    <mergeCell ref="T3:U3"/>
    <mergeCell ref="E3:E8"/>
    <mergeCell ref="AT3:AT8"/>
    <mergeCell ref="AQ290:AR290"/>
    <mergeCell ref="AH285:AI285"/>
    <mergeCell ref="AH286:AI286"/>
    <mergeCell ref="AH287:AI287"/>
    <mergeCell ref="AH288:AI288"/>
    <mergeCell ref="AH289:AI289"/>
    <mergeCell ref="AH290:AI290"/>
    <mergeCell ref="AN292:AP292"/>
    <mergeCell ref="AH284:AI284"/>
    <mergeCell ref="AQ284:AR284"/>
    <mergeCell ref="AQ292:AR292"/>
    <mergeCell ref="AN290:AP290"/>
    <mergeCell ref="AN286:AP286"/>
    <mergeCell ref="AN291:AP291"/>
    <mergeCell ref="AQ291:AR291"/>
    <mergeCell ref="AL291:AM291"/>
    <mergeCell ref="AQ289:AR289"/>
    <mergeCell ref="AL288:AM288"/>
    <mergeCell ref="AQ288:AR288"/>
    <mergeCell ref="AN288:AP288"/>
    <mergeCell ref="AN289:AP289"/>
    <mergeCell ref="AJ3:AK3"/>
    <mergeCell ref="AJ280:AK280"/>
  </mergeCells>
  <pageMargins left="0.19685039370078741" right="0.19685039370078741" top="0.39370078740157483" bottom="0.19685039370078741" header="0.19685039370078741" footer="0.19685039370078741"/>
  <pageSetup paperSize="9" scale="28" fitToHeight="0" orientation="landscape" r:id="rId1"/>
  <ignoredErrors>
    <ignoredError sqref="AL282:AM282 T282:U282 U11 W10 Y10 AA10 AC10 AE10 AM10 AN11 AQ12:AQ14 AQ282:AR287 AQ290:AR292 AG10 AI10 AK10 AN10 AP10 AP11:AP24 AM17 AO10:AO24 W11:AM11 W18:W24 W17 U279:AM279 AN279 AQ279:AR279 AP279 AO279 X282:AE282 W31:W69 W30 AO29:AO30 AP29:AP30 AQ29:AQ30 AN29:AN30 W25:W28 W29 AO25:AO28 AP25:AP28 AQ25:AQ27 AN25:AN28 T261 AR25:AR27 AR29 AR30 T278:AR278 AR12:AR14 W70:W260 W12:W16 Y12:AM16 Y18:AM24 Y17:AK17 Y32:AR35 Y30:AM30 Y25:AM28 Y29:AM29 Y70:AR76 T264:AR277 U262:W263 Y262:AR263 AQ16:AQ17 AR16:AR17 AQ20:AQ21 AR20:AR21 AQ23:AQ24 AR23:AR24 Y31:AP31 Y38:AR46 Y36:AP37 Y48:AR56 Y47:AP47 Y58:AR66 Y57:AP57 Y68:AR69 Y67:AP67 Y78:AR86 Y77:AP77 Y88:AR90 Y87:AP87 Y94:AR95 Y91:AP93 Y97:AR101 Y96:AP96 Y103:AR107 Y102:AP102 Y109:AR119 Y108:AP108 Y121:AR127 Y120:AP120 Y129:AR136 Y128:AP128 Y139:AR140 Y137:AP138 Y142:AR146 Y141:AP141 Y148:AR152 Y147:AP147 Y154:AR165 Y153:AP153 Y167:AR173 Y166:AP166 Y176:AR177 Y174:AP175 Y179:AR184 Y178:AP178 Y186:AR187 Y185:AP185 Y191:AR193 Y188:AP190 Y195:AR200 Y194:AP194 Y203:AR205 Y201:AP202 Y207:AR213 Y206:AP206 Y215:AR225 Y214:AP214 Y227:AR232 Y226:AP226 Y235:AR236 Y233:AP234 Y238:AR240 Y237:AP237 Y242:AR244 Y241:AP241 Y246:AR252 Y245:AP245 Y254:AR254 Y253:AP253 Y256:AR257 Y255:AP255 Y259:AR260 Y258:AP258 Y261:AP261 V261:W261 AN13:AN24" unlocked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4"/>
  <dimension ref="B2:R24"/>
  <sheetViews>
    <sheetView showGridLines="0" zoomScale="125" zoomScaleNormal="85" workbookViewId="0">
      <selection activeCell="E12" sqref="E12:F12"/>
    </sheetView>
  </sheetViews>
  <sheetFormatPr baseColWidth="10" defaultColWidth="10.6640625" defaultRowHeight="13.8" x14ac:dyDescent="0.3"/>
  <cols>
    <col min="1" max="1" width="3.6640625" style="3" customWidth="1"/>
    <col min="2" max="2" width="10.6640625" style="3"/>
    <col min="3" max="3" width="20.6640625" style="3" customWidth="1"/>
    <col min="4" max="4" width="3.6640625" style="3" bestFit="1" customWidth="1"/>
    <col min="5" max="5" width="10.33203125" style="3" bestFit="1" customWidth="1"/>
    <col min="6" max="6" width="16.44140625" style="3" customWidth="1"/>
    <col min="7" max="7" width="10.33203125" style="3" bestFit="1" customWidth="1"/>
    <col min="8" max="8" width="16.44140625" style="3" customWidth="1"/>
    <col min="9" max="9" width="10.33203125" style="3" customWidth="1"/>
    <col min="10" max="10" width="16.44140625" style="3" customWidth="1"/>
    <col min="11" max="11" width="10.33203125" style="3" bestFit="1" customWidth="1"/>
    <col min="12" max="12" width="16.44140625" style="3" customWidth="1"/>
    <col min="13" max="13" width="10.33203125" style="3" customWidth="1"/>
    <col min="14" max="14" width="16.44140625" style="3" customWidth="1"/>
    <col min="15" max="15" width="10.6640625" style="3" hidden="1" customWidth="1"/>
    <col min="16" max="16" width="16.44140625" style="3" hidden="1" customWidth="1"/>
    <col min="17" max="17" width="10.6640625" style="3" hidden="1" customWidth="1"/>
    <col min="18" max="18" width="16.44140625" style="3" hidden="1" customWidth="1"/>
    <col min="19" max="16384" width="10.6640625" style="3"/>
  </cols>
  <sheetData>
    <row r="2" spans="2:18" ht="18" x14ac:dyDescent="0.35">
      <c r="B2" s="618" t="str">
        <f>+"RESUMEN ECONOMICO"&amp;" "&amp;"-"&amp;" "&amp;Comparativo!B1</f>
        <v>RESUMEN ECONOMICO - SUBPROYECTO A3 - R00</v>
      </c>
      <c r="C2" s="618"/>
      <c r="D2" s="618"/>
      <c r="E2" s="618"/>
      <c r="F2" s="618"/>
      <c r="G2" s="618"/>
      <c r="H2" s="618"/>
      <c r="I2" s="618"/>
      <c r="J2" s="618"/>
      <c r="K2" s="618"/>
      <c r="L2" s="618"/>
    </row>
    <row r="3" spans="2:18" ht="14.4" thickBot="1" x14ac:dyDescent="0.35"/>
    <row r="4" spans="2:18" ht="33" customHeight="1" x14ac:dyDescent="0.3">
      <c r="E4" s="584" t="str">
        <f>IF(Comparativo!T3="","",Comparativo!T3)</f>
        <v>CONSORCIO CHAQUICOCHA S.R.L.</v>
      </c>
      <c r="F4" s="585"/>
      <c r="G4" s="584" t="str">
        <f>IF(Comparativo!V3="","",Comparativo!V3)</f>
        <v/>
      </c>
      <c r="H4" s="585"/>
      <c r="I4" s="584" t="str">
        <f>IF(Comparativo!X3="","",Comparativo!X3)</f>
        <v/>
      </c>
      <c r="J4" s="586"/>
      <c r="K4" s="584" t="str">
        <f>IF(Comparativo!Z3="","",Comparativo!Z3)</f>
        <v/>
      </c>
      <c r="L4" s="586"/>
      <c r="M4" s="584" t="str">
        <f>IF(Comparativo!AB3="","",Comparativo!AB3)</f>
        <v/>
      </c>
      <c r="N4" s="585"/>
      <c r="O4" s="621" t="str">
        <f>IF(Comparativo!AD3="","",Comparativo!AD3)</f>
        <v/>
      </c>
      <c r="P4" s="620"/>
      <c r="Q4" s="619" t="str">
        <f>IF(Comparativo!AL3="","",Comparativo!AL3)</f>
        <v/>
      </c>
      <c r="R4" s="620"/>
    </row>
    <row r="5" spans="2:18" ht="27.6" x14ac:dyDescent="0.3">
      <c r="E5" s="4" t="s">
        <v>30</v>
      </c>
      <c r="F5" s="15" t="str">
        <f>IF(Comparativo!U4="","",Comparativo!U4)</f>
        <v/>
      </c>
      <c r="G5" s="4" t="s">
        <v>31</v>
      </c>
      <c r="H5" s="15" t="str">
        <f>IF(Comparativo!W4="","",Comparativo!W4)</f>
        <v/>
      </c>
      <c r="I5" s="4" t="s">
        <v>31</v>
      </c>
      <c r="J5" s="15" t="str">
        <f>IF(Comparativo!Y4="","",Comparativo!Y4)</f>
        <v/>
      </c>
      <c r="K5" s="4" t="s">
        <v>31</v>
      </c>
      <c r="L5" s="15" t="str">
        <f>IF(Comparativo!AA4="","",Comparativo!AA4)</f>
        <v/>
      </c>
      <c r="M5" s="4" t="s">
        <v>31</v>
      </c>
      <c r="N5" s="6" t="str">
        <f>IF(Comparativo!AC4="","",Comparativo!AC4)</f>
        <v/>
      </c>
      <c r="O5" s="4" t="s">
        <v>31</v>
      </c>
      <c r="P5" s="6" t="str">
        <f>IF(Comparativo!AE4="","",Comparativo!AE4)</f>
        <v/>
      </c>
      <c r="Q5" s="5" t="s">
        <v>31</v>
      </c>
      <c r="R5" s="6" t="str">
        <f>IF(Comparativo!AM4="","",Comparativo!AM4)</f>
        <v/>
      </c>
    </row>
    <row r="6" spans="2:18" x14ac:dyDescent="0.3">
      <c r="E6" s="4" t="s">
        <v>11</v>
      </c>
      <c r="F6" s="15" t="str">
        <f>IF(Comparativo!U5="","",Comparativo!U5)</f>
        <v/>
      </c>
      <c r="G6" s="4" t="s">
        <v>11</v>
      </c>
      <c r="H6" s="15" t="str">
        <f>IF(Comparativo!W5="","",Comparativo!W5)</f>
        <v/>
      </c>
      <c r="I6" s="4" t="s">
        <v>11</v>
      </c>
      <c r="J6" s="15" t="str">
        <f>IF(Comparativo!Y5="","",Comparativo!Y5)</f>
        <v/>
      </c>
      <c r="K6" s="4" t="s">
        <v>11</v>
      </c>
      <c r="L6" s="15" t="str">
        <f>IF(Comparativo!AA5="","",Comparativo!AA5)</f>
        <v/>
      </c>
      <c r="M6" s="4" t="s">
        <v>11</v>
      </c>
      <c r="N6" s="6" t="str">
        <f>IF(Comparativo!AC5="","",Comparativo!AC5)</f>
        <v/>
      </c>
      <c r="O6" s="4" t="s">
        <v>11</v>
      </c>
      <c r="P6" s="6" t="str">
        <f>IF(Comparativo!AE5="","",Comparativo!AE5)</f>
        <v/>
      </c>
      <c r="Q6" s="5" t="s">
        <v>11</v>
      </c>
      <c r="R6" s="6" t="str">
        <f>IF(Comparativo!AM5="","",Comparativo!AM5)</f>
        <v/>
      </c>
    </row>
    <row r="7" spans="2:18" x14ac:dyDescent="0.3">
      <c r="E7" s="4" t="s">
        <v>13</v>
      </c>
      <c r="F7" s="15" t="str">
        <f>IF(Comparativo!U6="","",Comparativo!U6)</f>
        <v/>
      </c>
      <c r="G7" s="4" t="s">
        <v>13</v>
      </c>
      <c r="H7" s="15" t="str">
        <f>IF(Comparativo!W6="","",Comparativo!W6)</f>
        <v/>
      </c>
      <c r="I7" s="4" t="s">
        <v>13</v>
      </c>
      <c r="J7" s="15" t="str">
        <f>IF(Comparativo!Y6="","",Comparativo!Y6)</f>
        <v/>
      </c>
      <c r="K7" s="4" t="s">
        <v>13</v>
      </c>
      <c r="L7" s="15" t="str">
        <f>IF(Comparativo!AA6="","",Comparativo!AA6)</f>
        <v/>
      </c>
      <c r="M7" s="4" t="s">
        <v>13</v>
      </c>
      <c r="N7" s="6" t="str">
        <f>IF(Comparativo!AC6="","",Comparativo!AC6)</f>
        <v/>
      </c>
      <c r="O7" s="4" t="s">
        <v>13</v>
      </c>
      <c r="P7" s="6" t="str">
        <f>IF(Comparativo!AE6="","",Comparativo!AE6)</f>
        <v/>
      </c>
      <c r="Q7" s="5" t="s">
        <v>13</v>
      </c>
      <c r="R7" s="6" t="str">
        <f>IF(Comparativo!AM6="","",Comparativo!AM6)</f>
        <v/>
      </c>
    </row>
    <row r="8" spans="2:18" ht="28.2" thickBot="1" x14ac:dyDescent="0.35">
      <c r="E8" s="4" t="s">
        <v>32</v>
      </c>
      <c r="F8" s="15">
        <f>IF(Comparativo!U7="","",Comparativo!U7)</f>
        <v>45201</v>
      </c>
      <c r="G8" s="4" t="s">
        <v>32</v>
      </c>
      <c r="H8" s="15">
        <f>IF(Comparativo!W7="","",Comparativo!W7)</f>
        <v>45201</v>
      </c>
      <c r="I8" s="4" t="s">
        <v>32</v>
      </c>
      <c r="J8" s="15">
        <f>IF(Comparativo!Y7="","",Comparativo!Y7)</f>
        <v>45201</v>
      </c>
      <c r="K8" s="16" t="s">
        <v>32</v>
      </c>
      <c r="L8" s="17" t="str">
        <f>IF(Comparativo!AA7="","",Comparativo!AA7)</f>
        <v/>
      </c>
      <c r="M8" s="16" t="s">
        <v>32</v>
      </c>
      <c r="N8" s="19" t="str">
        <f>IF(Comparativo!AC7="","",Comparativo!AC7)</f>
        <v/>
      </c>
      <c r="O8" s="16" t="s">
        <v>32</v>
      </c>
      <c r="P8" s="19" t="str">
        <f>IF(Comparativo!AE7="","",Comparativo!AE7)</f>
        <v/>
      </c>
      <c r="Q8" s="18" t="s">
        <v>32</v>
      </c>
      <c r="R8" s="19" t="str">
        <f>IF(Comparativo!AM7="","",Comparativo!AM7)</f>
        <v/>
      </c>
    </row>
    <row r="9" spans="2:18" x14ac:dyDescent="0.3">
      <c r="B9" s="604" t="s">
        <v>33</v>
      </c>
      <c r="C9" s="605"/>
      <c r="D9" s="7"/>
      <c r="E9" s="606"/>
      <c r="F9" s="588"/>
      <c r="G9" s="587"/>
      <c r="H9" s="588"/>
      <c r="I9" s="587"/>
      <c r="J9" s="588"/>
      <c r="K9" s="587"/>
      <c r="L9" s="588"/>
      <c r="M9" s="587"/>
      <c r="N9" s="597"/>
      <c r="O9" s="587"/>
      <c r="P9" s="597"/>
      <c r="Q9" s="587"/>
      <c r="R9" s="597"/>
    </row>
    <row r="10" spans="2:18" x14ac:dyDescent="0.3">
      <c r="B10" s="602" t="s">
        <v>34</v>
      </c>
      <c r="C10" s="603"/>
      <c r="D10" s="8">
        <v>5</v>
      </c>
      <c r="E10" s="600"/>
      <c r="F10" s="589"/>
      <c r="G10" s="589"/>
      <c r="H10" s="589"/>
      <c r="I10" s="589"/>
      <c r="J10" s="589"/>
      <c r="K10" s="589"/>
      <c r="L10" s="589"/>
      <c r="M10" s="589"/>
      <c r="N10" s="590"/>
      <c r="O10" s="589"/>
      <c r="P10" s="590"/>
      <c r="Q10" s="589"/>
      <c r="R10" s="590"/>
    </row>
    <row r="11" spans="2:18" x14ac:dyDescent="0.3">
      <c r="B11" s="598" t="s">
        <v>35</v>
      </c>
      <c r="C11" s="599"/>
      <c r="D11" s="8">
        <v>4</v>
      </c>
      <c r="E11" s="600"/>
      <c r="F11" s="589"/>
      <c r="G11" s="591"/>
      <c r="H11" s="601"/>
      <c r="I11" s="591"/>
      <c r="J11" s="601"/>
      <c r="K11" s="591"/>
      <c r="L11" s="601"/>
      <c r="M11" s="591"/>
      <c r="N11" s="592"/>
      <c r="O11" s="591"/>
      <c r="P11" s="592"/>
      <c r="Q11" s="591"/>
      <c r="R11" s="592"/>
    </row>
    <row r="12" spans="2:18" x14ac:dyDescent="0.3">
      <c r="B12" s="607" t="s">
        <v>36</v>
      </c>
      <c r="C12" s="608"/>
      <c r="D12" s="8">
        <v>3</v>
      </c>
      <c r="E12" s="609"/>
      <c r="F12" s="601"/>
      <c r="G12" s="591"/>
      <c r="H12" s="601"/>
      <c r="I12" s="591"/>
      <c r="J12" s="601"/>
      <c r="K12" s="591"/>
      <c r="L12" s="601"/>
      <c r="M12" s="591"/>
      <c r="N12" s="592"/>
      <c r="O12" s="591"/>
      <c r="P12" s="592"/>
      <c r="Q12" s="591"/>
      <c r="R12" s="592"/>
    </row>
    <row r="13" spans="2:18" x14ac:dyDescent="0.3">
      <c r="B13" s="598" t="s">
        <v>37</v>
      </c>
      <c r="C13" s="599"/>
      <c r="D13" s="8">
        <v>3</v>
      </c>
      <c r="E13" s="600"/>
      <c r="F13" s="589"/>
      <c r="G13" s="589"/>
      <c r="H13" s="589"/>
      <c r="I13" s="589"/>
      <c r="J13" s="589"/>
      <c r="K13" s="589"/>
      <c r="L13" s="589"/>
      <c r="M13" s="589"/>
      <c r="N13" s="590"/>
      <c r="O13" s="589"/>
      <c r="P13" s="590"/>
      <c r="Q13" s="589"/>
      <c r="R13" s="590"/>
    </row>
    <row r="14" spans="2:18" ht="14.4" thickBot="1" x14ac:dyDescent="0.35">
      <c r="B14" s="615" t="s">
        <v>38</v>
      </c>
      <c r="C14" s="616"/>
      <c r="D14" s="9">
        <v>1</v>
      </c>
      <c r="E14" s="617"/>
      <c r="F14" s="595"/>
      <c r="G14" s="595"/>
      <c r="H14" s="595"/>
      <c r="I14" s="595"/>
      <c r="J14" s="595"/>
      <c r="K14" s="595"/>
      <c r="L14" s="595"/>
      <c r="M14" s="595"/>
      <c r="N14" s="596"/>
      <c r="O14" s="595"/>
      <c r="P14" s="596"/>
      <c r="Q14" s="595"/>
      <c r="R14" s="596"/>
    </row>
    <row r="15" spans="2:18" ht="16.5" customHeight="1" thickTop="1" thickBot="1" x14ac:dyDescent="0.35">
      <c r="B15" s="610" t="s">
        <v>39</v>
      </c>
      <c r="C15" s="611"/>
      <c r="D15" s="10">
        <f>D11+D10+D12+D13+D14</f>
        <v>16</v>
      </c>
      <c r="E15" s="612">
        <f>SUM(E10:F14)</f>
        <v>0</v>
      </c>
      <c r="F15" s="613"/>
      <c r="G15" s="593">
        <f>SUM(G10:H14)</f>
        <v>0</v>
      </c>
      <c r="H15" s="614"/>
      <c r="I15" s="593">
        <f>SUM(I10:J14)</f>
        <v>0</v>
      </c>
      <c r="J15" s="614"/>
      <c r="K15" s="593">
        <f>SUM(K10:L14)</f>
        <v>0</v>
      </c>
      <c r="L15" s="614"/>
      <c r="M15" s="593">
        <f>SUM(M10:N14)</f>
        <v>0</v>
      </c>
      <c r="N15" s="594"/>
      <c r="O15" s="593">
        <f>SUM(O10:P14)</f>
        <v>0</v>
      </c>
      <c r="P15" s="594"/>
      <c r="Q15" s="593">
        <f>SUM(Q10:R14)</f>
        <v>0</v>
      </c>
      <c r="R15" s="594"/>
    </row>
    <row r="16" spans="2:18" x14ac:dyDescent="0.3">
      <c r="B16" s="11"/>
      <c r="C16" s="11"/>
      <c r="D16" s="11"/>
      <c r="E16" s="12"/>
      <c r="F16" s="12"/>
      <c r="G16" s="12"/>
      <c r="H16" s="12"/>
      <c r="I16" s="12"/>
      <c r="J16" s="12"/>
      <c r="K16" s="12"/>
      <c r="L16" s="12"/>
      <c r="M16" s="12"/>
      <c r="N16" s="12"/>
    </row>
    <row r="17" spans="2:14" x14ac:dyDescent="0.3">
      <c r="B17" s="13"/>
      <c r="C17" s="13"/>
      <c r="D17" s="13"/>
      <c r="E17" s="13"/>
      <c r="F17" s="13"/>
      <c r="G17" s="13"/>
      <c r="H17" s="13"/>
      <c r="I17" s="13"/>
      <c r="J17" s="13"/>
      <c r="K17" s="13"/>
      <c r="L17" s="13"/>
      <c r="M17" s="13"/>
      <c r="N17" s="13"/>
    </row>
    <row r="18" spans="2:14" ht="14.4" thickBot="1" x14ac:dyDescent="0.35">
      <c r="B18" s="13" t="s">
        <v>40</v>
      </c>
      <c r="C18" s="13"/>
      <c r="D18" s="13"/>
      <c r="E18" s="13"/>
      <c r="F18" s="13"/>
      <c r="G18" s="13"/>
      <c r="H18" s="13"/>
      <c r="I18" s="13"/>
      <c r="J18" s="13"/>
      <c r="K18" s="13"/>
      <c r="L18" s="13"/>
      <c r="M18" s="13"/>
      <c r="N18" s="13"/>
    </row>
    <row r="19" spans="2:14" ht="15" customHeight="1" x14ac:dyDescent="0.3">
      <c r="B19" s="14">
        <v>5</v>
      </c>
      <c r="C19" s="13" t="s">
        <v>41</v>
      </c>
      <c r="D19" s="13"/>
      <c r="E19" s="583" t="s">
        <v>42</v>
      </c>
      <c r="F19" s="580"/>
      <c r="G19" s="580">
        <f>MAX(E15:R15)</f>
        <v>0</v>
      </c>
      <c r="H19" s="581"/>
      <c r="L19" s="21"/>
      <c r="M19" s="21"/>
    </row>
    <row r="20" spans="2:14" ht="15.75" customHeight="1" thickBot="1" x14ac:dyDescent="0.35">
      <c r="B20" s="14">
        <v>4</v>
      </c>
      <c r="C20" s="13" t="s">
        <v>43</v>
      </c>
      <c r="D20" s="13"/>
      <c r="E20" s="582" t="s">
        <v>0</v>
      </c>
      <c r="F20" s="578"/>
      <c r="G20" s="578" t="str">
        <f>IF(G19=E15,E4,IF(G19=G15,G4,IF(G19=I15,I4,IF(G19=K15,K4,IF(G19=M15,M4,IF(G19=O15,O4,IF(G19=Q15,Q4,"")))))))</f>
        <v>CONSORCIO CHAQUICOCHA S.R.L.</v>
      </c>
      <c r="H20" s="579"/>
      <c r="L20" s="21"/>
      <c r="M20" s="21"/>
    </row>
    <row r="21" spans="2:14" x14ac:dyDescent="0.3">
      <c r="B21" s="14">
        <v>3</v>
      </c>
      <c r="C21" s="13" t="s">
        <v>44</v>
      </c>
      <c r="D21" s="13"/>
      <c r="E21" s="13"/>
      <c r="F21" s="13"/>
      <c r="G21" s="13"/>
      <c r="H21" s="13"/>
      <c r="I21" s="13"/>
      <c r="J21" s="13"/>
      <c r="K21" s="13"/>
      <c r="L21" s="13"/>
      <c r="M21" s="13"/>
      <c r="N21" s="13"/>
    </row>
    <row r="22" spans="2:14" x14ac:dyDescent="0.3">
      <c r="B22" s="14">
        <v>2</v>
      </c>
      <c r="C22" s="13" t="s">
        <v>45</v>
      </c>
      <c r="D22" s="13"/>
      <c r="E22" s="13"/>
      <c r="F22" s="13"/>
      <c r="G22" s="13"/>
      <c r="H22" s="13"/>
      <c r="I22" s="13"/>
      <c r="J22" s="13"/>
      <c r="K22" s="13"/>
      <c r="L22" s="13"/>
      <c r="M22" s="13"/>
      <c r="N22" s="13"/>
    </row>
    <row r="23" spans="2:14" x14ac:dyDescent="0.3">
      <c r="B23" s="14">
        <v>1</v>
      </c>
      <c r="C23" s="13" t="s">
        <v>46</v>
      </c>
      <c r="D23" s="13"/>
      <c r="E23" s="13"/>
      <c r="F23" s="13"/>
      <c r="G23" s="13"/>
      <c r="H23" s="13"/>
      <c r="I23" s="13"/>
      <c r="J23" s="13"/>
      <c r="K23" s="13"/>
      <c r="L23" s="13"/>
      <c r="M23" s="13"/>
      <c r="N23" s="13"/>
    </row>
    <row r="24" spans="2:14" x14ac:dyDescent="0.3">
      <c r="G24" s="13"/>
    </row>
  </sheetData>
  <mergeCells count="68">
    <mergeCell ref="B2:L2"/>
    <mergeCell ref="O14:P14"/>
    <mergeCell ref="O15:P15"/>
    <mergeCell ref="Q4:R4"/>
    <mergeCell ref="Q9:R9"/>
    <mergeCell ref="Q10:R10"/>
    <mergeCell ref="Q11:R11"/>
    <mergeCell ref="Q12:R12"/>
    <mergeCell ref="Q13:R13"/>
    <mergeCell ref="Q14:R14"/>
    <mergeCell ref="Q15:R15"/>
    <mergeCell ref="O4:P4"/>
    <mergeCell ref="O9:P9"/>
    <mergeCell ref="O10:P10"/>
    <mergeCell ref="O11:P11"/>
    <mergeCell ref="O12:P12"/>
    <mergeCell ref="O13:P13"/>
    <mergeCell ref="B15:C15"/>
    <mergeCell ref="E15:F15"/>
    <mergeCell ref="G15:H15"/>
    <mergeCell ref="I15:J15"/>
    <mergeCell ref="K15:L15"/>
    <mergeCell ref="B14:C14"/>
    <mergeCell ref="E14:F14"/>
    <mergeCell ref="G14:H14"/>
    <mergeCell ref="I14:J14"/>
    <mergeCell ref="K14:L14"/>
    <mergeCell ref="B13:C13"/>
    <mergeCell ref="E13:F13"/>
    <mergeCell ref="G13:H13"/>
    <mergeCell ref="I13:J13"/>
    <mergeCell ref="K13:L13"/>
    <mergeCell ref="B12:C12"/>
    <mergeCell ref="E12:F12"/>
    <mergeCell ref="G12:H12"/>
    <mergeCell ref="I12:J12"/>
    <mergeCell ref="K12:L12"/>
    <mergeCell ref="E4:F4"/>
    <mergeCell ref="M9:N9"/>
    <mergeCell ref="B11:C11"/>
    <mergeCell ref="E11:F11"/>
    <mergeCell ref="G11:H11"/>
    <mergeCell ref="I11:J11"/>
    <mergeCell ref="K11:L11"/>
    <mergeCell ref="M11:N11"/>
    <mergeCell ref="B10:C10"/>
    <mergeCell ref="E10:F10"/>
    <mergeCell ref="G10:H10"/>
    <mergeCell ref="B9:C9"/>
    <mergeCell ref="E9:F9"/>
    <mergeCell ref="G9:H9"/>
    <mergeCell ref="I9:J9"/>
    <mergeCell ref="G20:H20"/>
    <mergeCell ref="G19:H19"/>
    <mergeCell ref="E20:F20"/>
    <mergeCell ref="E19:F19"/>
    <mergeCell ref="M4:N4"/>
    <mergeCell ref="K4:L4"/>
    <mergeCell ref="I4:J4"/>
    <mergeCell ref="K9:L9"/>
    <mergeCell ref="M13:N13"/>
    <mergeCell ref="I10:J10"/>
    <mergeCell ref="K10:L10"/>
    <mergeCell ref="M10:N10"/>
    <mergeCell ref="M12:N12"/>
    <mergeCell ref="M15:N15"/>
    <mergeCell ref="M14:N14"/>
    <mergeCell ref="G4:H4"/>
  </mergeCells>
  <pageMargins left="0.75" right="0.75" top="1" bottom="1" header="0.3" footer="0.3"/>
  <pageSetup orientation="portrait" r:id="rId1"/>
  <ignoredErrors>
    <ignoredError sqref="F5:N8" unlockedFormula="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90"/>
  <sheetViews>
    <sheetView showGridLines="0" zoomScale="110" zoomScaleNormal="110" workbookViewId="0">
      <pane ySplit="5" topLeftCell="A54" activePane="bottomLeft" state="frozen"/>
      <selection pane="bottomLeft" activeCell="A84" sqref="A84:XFD84"/>
    </sheetView>
  </sheetViews>
  <sheetFormatPr baseColWidth="10" defaultColWidth="11.44140625" defaultRowHeight="14.4" x14ac:dyDescent="0.3"/>
  <cols>
    <col min="1" max="1" width="3.33203125" style="22" customWidth="1"/>
    <col min="2" max="2" width="52.109375" style="22" customWidth="1"/>
    <col min="3" max="3" width="21" style="22" customWidth="1"/>
    <col min="4" max="4" width="15.33203125" style="22" customWidth="1"/>
    <col min="5" max="5" width="12.88671875" style="22" customWidth="1"/>
    <col min="6" max="6" width="19.88671875" style="22" customWidth="1"/>
    <col min="7" max="7" width="11.33203125" style="22" hidden="1" customWidth="1"/>
    <col min="8" max="12" width="12.33203125" style="22" hidden="1" customWidth="1"/>
    <col min="13" max="13" width="13.44140625" style="22" hidden="1" customWidth="1"/>
    <col min="14" max="16384" width="11.44140625" style="22"/>
  </cols>
  <sheetData>
    <row r="1" spans="1:13" x14ac:dyDescent="0.3">
      <c r="A1" s="123"/>
      <c r="B1" s="23"/>
      <c r="C1" s="23"/>
    </row>
    <row r="2" spans="1:13" ht="18" x14ac:dyDescent="0.3">
      <c r="A2" s="123"/>
      <c r="B2" s="622" t="str">
        <f>+Comparativo!B1</f>
        <v>SUBPROYECTO A3 - R00</v>
      </c>
      <c r="C2" s="622"/>
      <c r="D2" s="622"/>
      <c r="E2" s="622"/>
      <c r="F2" s="622"/>
      <c r="G2" s="622"/>
      <c r="H2" s="622"/>
      <c r="I2" s="622"/>
      <c r="J2" s="622"/>
      <c r="K2" s="622"/>
      <c r="L2" s="622"/>
      <c r="M2" s="622"/>
    </row>
    <row r="3" spans="1:13" ht="15" thickBot="1" x14ac:dyDescent="0.35">
      <c r="A3" s="123"/>
      <c r="B3" s="23"/>
      <c r="C3" s="23"/>
    </row>
    <row r="4" spans="1:13" ht="16.5" customHeight="1" thickTop="1" x14ac:dyDescent="0.3">
      <c r="A4" s="123"/>
      <c r="B4" s="635" t="s">
        <v>47</v>
      </c>
      <c r="C4" s="79" t="s">
        <v>33</v>
      </c>
      <c r="D4" s="53" t="s">
        <v>48</v>
      </c>
      <c r="E4" s="28" t="s">
        <v>49</v>
      </c>
      <c r="F4" s="28" t="s">
        <v>50</v>
      </c>
      <c r="G4" s="28" t="s">
        <v>51</v>
      </c>
      <c r="H4" s="28" t="s">
        <v>52</v>
      </c>
      <c r="I4" s="28" t="s">
        <v>53</v>
      </c>
      <c r="J4" s="28" t="s">
        <v>54</v>
      </c>
      <c r="K4" s="28" t="s">
        <v>55</v>
      </c>
      <c r="L4" s="28" t="s">
        <v>56</v>
      </c>
      <c r="M4" s="29" t="s">
        <v>57</v>
      </c>
    </row>
    <row r="5" spans="1:13" ht="36.6" customHeight="1" thickBot="1" x14ac:dyDescent="0.35">
      <c r="A5" s="123"/>
      <c r="B5" s="636"/>
      <c r="C5" s="162">
        <v>50</v>
      </c>
      <c r="D5" s="231" t="str">
        <f>+Comparativo!T3</f>
        <v>CONSORCIO CHAQUICOCHA S.R.L.</v>
      </c>
      <c r="E5" s="232">
        <f>+Comparativo!V3</f>
        <v>0</v>
      </c>
      <c r="F5" s="232">
        <f>+Comparativo!X3</f>
        <v>0</v>
      </c>
      <c r="G5" s="73">
        <f>+Comparativo!Z3</f>
        <v>0</v>
      </c>
      <c r="H5" s="73">
        <f>+Comparativo!AB3</f>
        <v>0</v>
      </c>
      <c r="I5" s="73">
        <f>+Comparativo!AD3</f>
        <v>0</v>
      </c>
      <c r="J5" s="73">
        <f>+Comparativo!AF3</f>
        <v>0</v>
      </c>
      <c r="K5" s="73">
        <f>+Comparativo!AH3</f>
        <v>0</v>
      </c>
      <c r="L5" s="73">
        <f>+Comparativo!AJ3</f>
        <v>0</v>
      </c>
      <c r="M5" s="74">
        <f>+Comparativo!AL3</f>
        <v>0</v>
      </c>
    </row>
    <row r="6" spans="1:13" ht="15" thickTop="1" x14ac:dyDescent="0.3">
      <c r="A6" s="123"/>
      <c r="B6" s="163" t="s">
        <v>539</v>
      </c>
      <c r="C6" s="164"/>
      <c r="D6" s="165"/>
      <c r="E6" s="166"/>
      <c r="F6" s="166"/>
      <c r="G6" s="166"/>
      <c r="H6" s="166"/>
      <c r="I6" s="166"/>
      <c r="J6" s="167"/>
      <c r="K6" s="167"/>
      <c r="L6" s="167"/>
      <c r="M6" s="168"/>
    </row>
    <row r="7" spans="1:13" ht="15.6" x14ac:dyDescent="0.3">
      <c r="A7" s="123"/>
      <c r="B7" s="182" t="s">
        <v>517</v>
      </c>
      <c r="C7" s="183"/>
      <c r="D7" s="184"/>
      <c r="E7" s="184"/>
      <c r="F7" s="185"/>
      <c r="G7" s="185"/>
      <c r="H7" s="185"/>
      <c r="I7" s="185"/>
      <c r="J7" s="186"/>
      <c r="K7" s="186"/>
      <c r="L7" s="186"/>
      <c r="M7" s="187"/>
    </row>
    <row r="8" spans="1:13" ht="28.5" customHeight="1" x14ac:dyDescent="0.3">
      <c r="A8" s="123"/>
      <c r="B8" s="127" t="s">
        <v>516</v>
      </c>
      <c r="C8" s="128">
        <v>8</v>
      </c>
      <c r="D8" s="83"/>
      <c r="E8" s="83"/>
      <c r="F8" s="83"/>
      <c r="G8" s="84"/>
      <c r="H8" s="84"/>
      <c r="I8" s="84"/>
      <c r="J8" s="85"/>
      <c r="K8" s="85"/>
      <c r="L8" s="85"/>
      <c r="M8" s="86"/>
    </row>
    <row r="9" spans="1:13" ht="29.25" customHeight="1" x14ac:dyDescent="0.3">
      <c r="A9" s="123"/>
      <c r="B9" s="193" t="s">
        <v>464</v>
      </c>
      <c r="C9" s="194">
        <v>5</v>
      </c>
      <c r="D9" s="195"/>
      <c r="E9" s="195"/>
      <c r="F9" s="195"/>
      <c r="G9" s="195"/>
      <c r="H9" s="195"/>
      <c r="I9" s="195"/>
      <c r="J9" s="196"/>
      <c r="K9" s="196"/>
      <c r="L9" s="196"/>
      <c r="M9" s="197"/>
    </row>
    <row r="10" spans="1:13" ht="30.75" customHeight="1" x14ac:dyDescent="0.3">
      <c r="A10" s="123"/>
      <c r="B10" s="188" t="s">
        <v>465</v>
      </c>
      <c r="C10" s="189">
        <v>1</v>
      </c>
      <c r="D10" s="190"/>
      <c r="E10" s="190"/>
      <c r="F10" s="190"/>
      <c r="G10" s="190"/>
      <c r="H10" s="190"/>
      <c r="I10" s="190"/>
      <c r="J10" s="191"/>
      <c r="K10" s="191"/>
      <c r="L10" s="191"/>
      <c r="M10" s="192"/>
    </row>
    <row r="11" spans="1:13" ht="15.6" x14ac:dyDescent="0.3">
      <c r="A11" s="123"/>
      <c r="B11" s="182" t="s">
        <v>519</v>
      </c>
      <c r="C11" s="183"/>
      <c r="D11" s="184"/>
      <c r="E11" s="184"/>
      <c r="F11" s="185"/>
      <c r="G11" s="185"/>
      <c r="H11" s="185"/>
      <c r="I11" s="185"/>
      <c r="J11" s="186"/>
      <c r="K11" s="186"/>
      <c r="L11" s="186"/>
      <c r="M11" s="187"/>
    </row>
    <row r="12" spans="1:13" ht="15.6" x14ac:dyDescent="0.3">
      <c r="A12" s="123"/>
      <c r="B12" s="124" t="s">
        <v>518</v>
      </c>
      <c r="C12" s="125"/>
      <c r="D12" s="119"/>
      <c r="E12" s="119"/>
      <c r="F12" s="120"/>
      <c r="G12" s="120"/>
      <c r="H12" s="120"/>
      <c r="I12" s="120"/>
      <c r="J12" s="121"/>
      <c r="K12" s="121"/>
      <c r="L12" s="121"/>
      <c r="M12" s="122"/>
    </row>
    <row r="13" spans="1:13" ht="28.2" customHeight="1" x14ac:dyDescent="0.3">
      <c r="A13" s="123"/>
      <c r="B13" s="203" t="s">
        <v>466</v>
      </c>
      <c r="C13" s="204">
        <v>1</v>
      </c>
      <c r="D13" s="205"/>
      <c r="E13" s="205"/>
      <c r="F13" s="205"/>
      <c r="G13" s="205"/>
      <c r="H13" s="205"/>
      <c r="I13" s="205"/>
      <c r="J13" s="206"/>
      <c r="K13" s="206"/>
      <c r="L13" s="206"/>
      <c r="M13" s="207"/>
    </row>
    <row r="14" spans="1:13" ht="27.6" x14ac:dyDescent="0.3">
      <c r="A14" s="123"/>
      <c r="B14" s="188" t="s">
        <v>467</v>
      </c>
      <c r="C14" s="189">
        <v>0</v>
      </c>
      <c r="D14" s="190"/>
      <c r="E14" s="190"/>
      <c r="F14" s="190"/>
      <c r="G14" s="200"/>
      <c r="H14" s="200"/>
      <c r="I14" s="200"/>
      <c r="J14" s="201"/>
      <c r="K14" s="201"/>
      <c r="L14" s="201"/>
      <c r="M14" s="202"/>
    </row>
    <row r="15" spans="1:13" ht="15.6" x14ac:dyDescent="0.3">
      <c r="A15" s="123"/>
      <c r="B15" s="124" t="s">
        <v>520</v>
      </c>
      <c r="C15" s="125"/>
      <c r="D15" s="120"/>
      <c r="E15" s="120"/>
      <c r="F15" s="120"/>
      <c r="G15" s="119"/>
      <c r="H15" s="119"/>
      <c r="I15" s="119"/>
      <c r="J15" s="198"/>
      <c r="K15" s="198"/>
      <c r="L15" s="198"/>
      <c r="M15" s="199"/>
    </row>
    <row r="16" spans="1:13" ht="15.6" x14ac:dyDescent="0.3">
      <c r="A16" s="123"/>
      <c r="B16" s="127" t="s">
        <v>468</v>
      </c>
      <c r="C16" s="128">
        <v>6</v>
      </c>
      <c r="D16" s="83"/>
      <c r="E16" s="83"/>
      <c r="F16" s="83"/>
      <c r="G16" s="84"/>
      <c r="H16" s="84"/>
      <c r="I16" s="84"/>
      <c r="J16" s="85"/>
      <c r="K16" s="85"/>
      <c r="L16" s="85"/>
      <c r="M16" s="86"/>
    </row>
    <row r="17" spans="1:13" ht="15.6" x14ac:dyDescent="0.3">
      <c r="A17" s="123"/>
      <c r="B17" s="193" t="s">
        <v>470</v>
      </c>
      <c r="C17" s="194">
        <v>4</v>
      </c>
      <c r="D17" s="215"/>
      <c r="E17" s="195"/>
      <c r="F17" s="195"/>
      <c r="G17" s="216"/>
      <c r="H17" s="216"/>
      <c r="I17" s="216"/>
      <c r="J17" s="217"/>
      <c r="K17" s="217"/>
      <c r="L17" s="217"/>
      <c r="M17" s="218"/>
    </row>
    <row r="18" spans="1:13" ht="15.6" x14ac:dyDescent="0.3">
      <c r="A18" s="123"/>
      <c r="B18" s="208" t="s">
        <v>469</v>
      </c>
      <c r="C18" s="209">
        <v>1</v>
      </c>
      <c r="D18" s="210"/>
      <c r="E18" s="211"/>
      <c r="F18" s="211"/>
      <c r="G18" s="212"/>
      <c r="H18" s="212"/>
      <c r="I18" s="212"/>
      <c r="J18" s="213"/>
      <c r="K18" s="213"/>
      <c r="L18" s="213"/>
      <c r="M18" s="214"/>
    </row>
    <row r="19" spans="1:13" ht="15.6" x14ac:dyDescent="0.3">
      <c r="A19" s="123"/>
      <c r="B19" s="146" t="s">
        <v>521</v>
      </c>
      <c r="C19" s="147"/>
      <c r="D19" s="148"/>
      <c r="E19" s="149"/>
      <c r="F19" s="149"/>
      <c r="G19" s="150"/>
      <c r="H19" s="150"/>
      <c r="I19" s="150"/>
      <c r="J19" s="151"/>
      <c r="K19" s="151"/>
      <c r="L19" s="151"/>
      <c r="M19" s="152"/>
    </row>
    <row r="20" spans="1:13" ht="15.6" x14ac:dyDescent="0.3">
      <c r="A20" s="123"/>
      <c r="B20" s="127" t="s">
        <v>471</v>
      </c>
      <c r="C20" s="128">
        <v>3</v>
      </c>
      <c r="D20" s="82"/>
      <c r="E20" s="83"/>
      <c r="F20" s="83"/>
      <c r="G20" s="84"/>
      <c r="H20" s="84"/>
      <c r="I20" s="84"/>
      <c r="J20" s="85"/>
      <c r="K20" s="85"/>
      <c r="L20" s="85"/>
      <c r="M20" s="86"/>
    </row>
    <row r="21" spans="1:13" ht="15.6" x14ac:dyDescent="0.3">
      <c r="A21" s="123"/>
      <c r="B21" s="193" t="s">
        <v>522</v>
      </c>
      <c r="C21" s="194">
        <v>2</v>
      </c>
      <c r="D21" s="215"/>
      <c r="E21" s="195"/>
      <c r="F21" s="195"/>
      <c r="G21" s="216"/>
      <c r="H21" s="216"/>
      <c r="I21" s="216"/>
      <c r="J21" s="217"/>
      <c r="K21" s="217"/>
      <c r="L21" s="217"/>
      <c r="M21" s="218"/>
    </row>
    <row r="22" spans="1:13" ht="15.6" x14ac:dyDescent="0.3">
      <c r="A22" s="123"/>
      <c r="B22" s="146" t="s">
        <v>524</v>
      </c>
      <c r="C22" s="147"/>
      <c r="D22" s="148"/>
      <c r="E22" s="149"/>
      <c r="F22" s="149"/>
      <c r="G22" s="150"/>
      <c r="H22" s="150"/>
      <c r="I22" s="150"/>
      <c r="J22" s="151"/>
      <c r="K22" s="151"/>
      <c r="L22" s="151"/>
      <c r="M22" s="152"/>
    </row>
    <row r="23" spans="1:13" ht="15.6" x14ac:dyDescent="0.3">
      <c r="A23" s="123"/>
      <c r="B23" s="127" t="s">
        <v>471</v>
      </c>
      <c r="C23" s="128">
        <v>3</v>
      </c>
      <c r="D23" s="82"/>
      <c r="E23" s="83"/>
      <c r="F23" s="83"/>
      <c r="G23" s="84"/>
      <c r="H23" s="84"/>
      <c r="I23" s="84"/>
      <c r="J23" s="85"/>
      <c r="K23" s="85"/>
      <c r="L23" s="85"/>
      <c r="M23" s="86"/>
    </row>
    <row r="24" spans="1:13" ht="15.6" x14ac:dyDescent="0.3">
      <c r="A24" s="123"/>
      <c r="B24" s="193" t="s">
        <v>522</v>
      </c>
      <c r="C24" s="194">
        <v>2</v>
      </c>
      <c r="D24" s="215"/>
      <c r="E24" s="195"/>
      <c r="F24" s="195"/>
      <c r="G24" s="216"/>
      <c r="H24" s="216"/>
      <c r="I24" s="216"/>
      <c r="J24" s="217"/>
      <c r="K24" s="217"/>
      <c r="L24" s="217"/>
      <c r="M24" s="218"/>
    </row>
    <row r="25" spans="1:13" ht="15.6" x14ac:dyDescent="0.3">
      <c r="A25" s="123"/>
      <c r="B25" s="146" t="s">
        <v>523</v>
      </c>
      <c r="C25" s="147"/>
      <c r="D25" s="148"/>
      <c r="E25" s="149"/>
      <c r="F25" s="149"/>
      <c r="G25" s="150"/>
      <c r="H25" s="150"/>
      <c r="I25" s="150"/>
      <c r="J25" s="151"/>
      <c r="K25" s="151"/>
      <c r="L25" s="151"/>
      <c r="M25" s="152"/>
    </row>
    <row r="26" spans="1:13" ht="15.6" x14ac:dyDescent="0.3">
      <c r="A26" s="123"/>
      <c r="B26" s="127" t="s">
        <v>471</v>
      </c>
      <c r="C26" s="128">
        <v>4</v>
      </c>
      <c r="D26" s="82"/>
      <c r="E26" s="83"/>
      <c r="F26" s="83"/>
      <c r="G26" s="84"/>
      <c r="H26" s="84"/>
      <c r="I26" s="84"/>
      <c r="J26" s="85"/>
      <c r="K26" s="85"/>
      <c r="L26" s="85"/>
      <c r="M26" s="86"/>
    </row>
    <row r="27" spans="1:13" ht="15.6" x14ac:dyDescent="0.3">
      <c r="A27" s="123"/>
      <c r="B27" s="193" t="s">
        <v>522</v>
      </c>
      <c r="C27" s="194">
        <v>2</v>
      </c>
      <c r="D27" s="215"/>
      <c r="E27" s="195"/>
      <c r="F27" s="195"/>
      <c r="G27" s="216"/>
      <c r="H27" s="216"/>
      <c r="I27" s="216"/>
      <c r="J27" s="217"/>
      <c r="K27" s="217"/>
      <c r="L27" s="217"/>
      <c r="M27" s="218"/>
    </row>
    <row r="28" spans="1:13" ht="15.6" x14ac:dyDescent="0.3">
      <c r="A28" s="123"/>
      <c r="B28" s="153" t="s">
        <v>472</v>
      </c>
      <c r="C28" s="154"/>
      <c r="D28" s="155"/>
      <c r="E28" s="156"/>
      <c r="F28" s="156"/>
      <c r="G28" s="157"/>
      <c r="H28" s="157"/>
      <c r="I28" s="157"/>
      <c r="J28" s="158"/>
      <c r="K28" s="158"/>
      <c r="L28" s="158"/>
      <c r="M28" s="159"/>
    </row>
    <row r="29" spans="1:13" ht="15.6" x14ac:dyDescent="0.3">
      <c r="A29" s="123"/>
      <c r="B29" s="146" t="s">
        <v>527</v>
      </c>
      <c r="C29" s="147"/>
      <c r="D29" s="148"/>
      <c r="E29" s="149"/>
      <c r="F29" s="149"/>
      <c r="G29" s="150"/>
      <c r="H29" s="150"/>
      <c r="I29" s="150"/>
      <c r="J29" s="151"/>
      <c r="K29" s="151"/>
      <c r="L29" s="151"/>
      <c r="M29" s="152"/>
    </row>
    <row r="30" spans="1:13" ht="15.6" x14ac:dyDescent="0.3">
      <c r="A30" s="123"/>
      <c r="B30" s="219" t="s">
        <v>473</v>
      </c>
      <c r="C30" s="220"/>
      <c r="D30" s="221"/>
      <c r="E30" s="222"/>
      <c r="F30" s="222"/>
      <c r="G30" s="223"/>
      <c r="H30" s="223"/>
      <c r="I30" s="223"/>
      <c r="J30" s="224"/>
      <c r="K30" s="224"/>
      <c r="L30" s="224"/>
      <c r="M30" s="225"/>
    </row>
    <row r="31" spans="1:13" ht="15.6" x14ac:dyDescent="0.3">
      <c r="A31" s="123"/>
      <c r="B31" s="127" t="s">
        <v>526</v>
      </c>
      <c r="C31" s="128">
        <v>2</v>
      </c>
      <c r="D31" s="82"/>
      <c r="E31" s="83"/>
      <c r="F31" s="83"/>
      <c r="G31" s="84"/>
      <c r="H31" s="84"/>
      <c r="I31" s="84"/>
      <c r="J31" s="85"/>
      <c r="K31" s="85"/>
      <c r="L31" s="85"/>
      <c r="M31" s="86"/>
    </row>
    <row r="32" spans="1:13" ht="15.6" x14ac:dyDescent="0.3">
      <c r="A32" s="123"/>
      <c r="B32" s="193" t="s">
        <v>525</v>
      </c>
      <c r="C32" s="194">
        <v>0</v>
      </c>
      <c r="D32" s="215"/>
      <c r="E32" s="195"/>
      <c r="F32" s="195"/>
      <c r="G32" s="216"/>
      <c r="H32" s="216"/>
      <c r="I32" s="216"/>
      <c r="J32" s="217"/>
      <c r="K32" s="217"/>
      <c r="L32" s="217"/>
      <c r="M32" s="218"/>
    </row>
    <row r="33" spans="1:13" ht="15.6" x14ac:dyDescent="0.3">
      <c r="A33" s="123"/>
      <c r="B33" s="219" t="s">
        <v>474</v>
      </c>
      <c r="C33" s="220"/>
      <c r="D33" s="221"/>
      <c r="E33" s="222"/>
      <c r="F33" s="222"/>
      <c r="G33" s="223"/>
      <c r="H33" s="223"/>
      <c r="I33" s="223"/>
      <c r="J33" s="224"/>
      <c r="K33" s="224"/>
      <c r="L33" s="224"/>
      <c r="M33" s="225"/>
    </row>
    <row r="34" spans="1:13" ht="28.2" customHeight="1" x14ac:dyDescent="0.3">
      <c r="A34" s="123"/>
      <c r="B34" s="127" t="s">
        <v>475</v>
      </c>
      <c r="C34" s="128">
        <v>2</v>
      </c>
      <c r="D34" s="82"/>
      <c r="E34" s="83"/>
      <c r="F34" s="83"/>
      <c r="G34" s="84"/>
      <c r="H34" s="84"/>
      <c r="I34" s="84"/>
      <c r="J34" s="85"/>
      <c r="K34" s="85"/>
      <c r="L34" s="85"/>
      <c r="M34" s="86"/>
    </row>
    <row r="35" spans="1:13" ht="28.2" customHeight="1" x14ac:dyDescent="0.3">
      <c r="A35" s="123"/>
      <c r="B35" s="193" t="s">
        <v>476</v>
      </c>
      <c r="C35" s="194">
        <v>1</v>
      </c>
      <c r="D35" s="215"/>
      <c r="E35" s="195"/>
      <c r="F35" s="195"/>
      <c r="G35" s="216"/>
      <c r="H35" s="216"/>
      <c r="I35" s="216"/>
      <c r="J35" s="217"/>
      <c r="K35" s="217"/>
      <c r="L35" s="217"/>
      <c r="M35" s="218"/>
    </row>
    <row r="36" spans="1:13" ht="28.2" customHeight="1" x14ac:dyDescent="0.3">
      <c r="A36" s="123"/>
      <c r="B36" s="193" t="s">
        <v>477</v>
      </c>
      <c r="C36" s="194">
        <v>0</v>
      </c>
      <c r="D36" s="215"/>
      <c r="E36" s="195"/>
      <c r="F36" s="230"/>
      <c r="G36" s="216"/>
      <c r="H36" s="216"/>
      <c r="I36" s="216"/>
      <c r="J36" s="217"/>
      <c r="K36" s="217"/>
      <c r="L36" s="217"/>
      <c r="M36" s="218"/>
    </row>
    <row r="37" spans="1:13" ht="15.6" x14ac:dyDescent="0.3">
      <c r="A37" s="123"/>
      <c r="B37" s="153" t="s">
        <v>528</v>
      </c>
      <c r="C37" s="154"/>
      <c r="D37" s="155"/>
      <c r="E37" s="156"/>
      <c r="F37" s="156"/>
      <c r="G37" s="157"/>
      <c r="H37" s="157"/>
      <c r="I37" s="157"/>
      <c r="J37" s="158"/>
      <c r="K37" s="158"/>
      <c r="L37" s="158"/>
      <c r="M37" s="159"/>
    </row>
    <row r="38" spans="1:13" ht="15.6" x14ac:dyDescent="0.3">
      <c r="A38" s="123"/>
      <c r="B38" s="193" t="s">
        <v>479</v>
      </c>
      <c r="C38" s="194">
        <v>3</v>
      </c>
      <c r="D38" s="215"/>
      <c r="E38" s="195"/>
      <c r="F38" s="195"/>
      <c r="G38" s="216"/>
      <c r="H38" s="216"/>
      <c r="I38" s="216"/>
      <c r="J38" s="217"/>
      <c r="K38" s="217"/>
      <c r="L38" s="217"/>
      <c r="M38" s="218"/>
    </row>
    <row r="39" spans="1:13" ht="15.6" x14ac:dyDescent="0.3">
      <c r="A39" s="123"/>
      <c r="B39" s="193" t="s">
        <v>480</v>
      </c>
      <c r="C39" s="194">
        <v>2</v>
      </c>
      <c r="D39" s="215"/>
      <c r="E39" s="195"/>
      <c r="F39" s="195"/>
      <c r="G39" s="216"/>
      <c r="H39" s="216"/>
      <c r="I39" s="216"/>
      <c r="J39" s="217"/>
      <c r="K39" s="217"/>
      <c r="L39" s="217"/>
      <c r="M39" s="218"/>
    </row>
    <row r="40" spans="1:13" ht="15.6" x14ac:dyDescent="0.3">
      <c r="A40" s="123"/>
      <c r="B40" s="169" t="s">
        <v>540</v>
      </c>
      <c r="C40" s="170"/>
      <c r="D40" s="171"/>
      <c r="E40" s="172"/>
      <c r="F40" s="172"/>
      <c r="G40" s="173"/>
      <c r="H40" s="173"/>
      <c r="I40" s="173"/>
      <c r="J40" s="174"/>
      <c r="K40" s="174"/>
      <c r="L40" s="174"/>
      <c r="M40" s="175"/>
    </row>
    <row r="41" spans="1:13" ht="15.6" x14ac:dyDescent="0.3">
      <c r="A41" s="123"/>
      <c r="B41" s="233" t="s">
        <v>481</v>
      </c>
      <c r="C41" s="204">
        <v>1</v>
      </c>
      <c r="D41" s="226"/>
      <c r="E41" s="205"/>
      <c r="F41" s="205"/>
      <c r="G41" s="227"/>
      <c r="H41" s="227"/>
      <c r="I41" s="227"/>
      <c r="J41" s="228"/>
      <c r="K41" s="228"/>
      <c r="L41" s="228"/>
      <c r="M41" s="229"/>
    </row>
    <row r="42" spans="1:13" ht="30" customHeight="1" x14ac:dyDescent="0.3">
      <c r="A42" s="123"/>
      <c r="B42" s="208" t="s">
        <v>482</v>
      </c>
      <c r="C42" s="209">
        <v>0</v>
      </c>
      <c r="D42" s="210"/>
      <c r="E42" s="211"/>
      <c r="F42" s="211"/>
      <c r="G42" s="212"/>
      <c r="H42" s="212"/>
      <c r="I42" s="212"/>
      <c r="J42" s="213"/>
      <c r="K42" s="213"/>
      <c r="L42" s="213"/>
      <c r="M42" s="214"/>
    </row>
    <row r="43" spans="1:13" ht="26.4" customHeight="1" x14ac:dyDescent="0.3">
      <c r="A43" s="123"/>
      <c r="B43" s="233" t="s">
        <v>483</v>
      </c>
      <c r="C43" s="204">
        <v>1</v>
      </c>
      <c r="D43" s="226"/>
      <c r="E43" s="205"/>
      <c r="F43" s="205"/>
      <c r="G43" s="227"/>
      <c r="H43" s="227"/>
      <c r="I43" s="227"/>
      <c r="J43" s="228"/>
      <c r="K43" s="228"/>
      <c r="L43" s="228"/>
      <c r="M43" s="229"/>
    </row>
    <row r="44" spans="1:13" ht="27.6" customHeight="1" x14ac:dyDescent="0.3">
      <c r="A44" s="123"/>
      <c r="B44" s="208" t="s">
        <v>482</v>
      </c>
      <c r="C44" s="209">
        <v>0</v>
      </c>
      <c r="D44" s="210"/>
      <c r="E44" s="211"/>
      <c r="F44" s="211"/>
      <c r="G44" s="212"/>
      <c r="H44" s="212"/>
      <c r="I44" s="212"/>
      <c r="J44" s="213"/>
      <c r="K44" s="213"/>
      <c r="L44" s="213"/>
      <c r="M44" s="214"/>
    </row>
    <row r="45" spans="1:13" ht="15.6" x14ac:dyDescent="0.3">
      <c r="A45" s="123"/>
      <c r="B45" s="233" t="s">
        <v>529</v>
      </c>
      <c r="C45" s="204">
        <v>2</v>
      </c>
      <c r="D45" s="226"/>
      <c r="E45" s="205"/>
      <c r="F45" s="205"/>
      <c r="G45" s="227"/>
      <c r="H45" s="227"/>
      <c r="I45" s="227"/>
      <c r="J45" s="228"/>
      <c r="K45" s="228"/>
      <c r="L45" s="228"/>
      <c r="M45" s="229"/>
    </row>
    <row r="46" spans="1:13" ht="15.6" x14ac:dyDescent="0.3">
      <c r="A46" s="123"/>
      <c r="B46" s="208" t="s">
        <v>484</v>
      </c>
      <c r="C46" s="209">
        <v>0</v>
      </c>
      <c r="D46" s="210"/>
      <c r="E46" s="211"/>
      <c r="F46" s="211"/>
      <c r="G46" s="212"/>
      <c r="H46" s="212"/>
      <c r="I46" s="212"/>
      <c r="J46" s="213"/>
      <c r="K46" s="213"/>
      <c r="L46" s="213"/>
      <c r="M46" s="214"/>
    </row>
    <row r="47" spans="1:13" ht="15.6" x14ac:dyDescent="0.3">
      <c r="A47" s="123"/>
      <c r="B47" s="169" t="s">
        <v>530</v>
      </c>
      <c r="C47" s="176"/>
      <c r="D47" s="177"/>
      <c r="E47" s="178"/>
      <c r="F47" s="178"/>
      <c r="G47" s="179"/>
      <c r="H47" s="179"/>
      <c r="I47" s="179"/>
      <c r="J47" s="180"/>
      <c r="K47" s="180"/>
      <c r="L47" s="180"/>
      <c r="M47" s="181"/>
    </row>
    <row r="48" spans="1:13" ht="15.6" x14ac:dyDescent="0.3">
      <c r="A48" s="123"/>
      <c r="B48" s="203" t="s">
        <v>485</v>
      </c>
      <c r="C48" s="204">
        <v>2</v>
      </c>
      <c r="D48" s="226"/>
      <c r="E48" s="205"/>
      <c r="F48" s="205"/>
      <c r="G48" s="227"/>
      <c r="H48" s="227"/>
      <c r="I48" s="227"/>
      <c r="J48" s="228"/>
      <c r="K48" s="228"/>
      <c r="L48" s="228"/>
      <c r="M48" s="229"/>
    </row>
    <row r="49" spans="1:13" ht="27" customHeight="1" x14ac:dyDescent="0.3">
      <c r="A49" s="123"/>
      <c r="B49" s="208" t="s">
        <v>486</v>
      </c>
      <c r="C49" s="209">
        <v>0</v>
      </c>
      <c r="D49" s="210"/>
      <c r="E49" s="211"/>
      <c r="F49" s="211"/>
      <c r="G49" s="212"/>
      <c r="H49" s="212"/>
      <c r="I49" s="212"/>
      <c r="J49" s="213"/>
      <c r="K49" s="213"/>
      <c r="L49" s="213"/>
      <c r="M49" s="214"/>
    </row>
    <row r="50" spans="1:13" ht="15.6" x14ac:dyDescent="0.3">
      <c r="A50" s="123"/>
      <c r="B50" s="203" t="s">
        <v>531</v>
      </c>
      <c r="C50" s="204">
        <v>2</v>
      </c>
      <c r="D50" s="226"/>
      <c r="E50" s="205"/>
      <c r="F50" s="205"/>
      <c r="G50" s="227"/>
      <c r="H50" s="227"/>
      <c r="I50" s="227"/>
      <c r="J50" s="228"/>
      <c r="K50" s="228"/>
      <c r="L50" s="228"/>
      <c r="M50" s="229"/>
    </row>
    <row r="51" spans="1:13" ht="15.6" x14ac:dyDescent="0.3">
      <c r="A51" s="123"/>
      <c r="B51" s="208" t="s">
        <v>532</v>
      </c>
      <c r="C51" s="209">
        <v>0</v>
      </c>
      <c r="D51" s="210"/>
      <c r="E51" s="211"/>
      <c r="F51" s="211"/>
      <c r="G51" s="212"/>
      <c r="H51" s="212"/>
      <c r="I51" s="212"/>
      <c r="J51" s="213"/>
      <c r="K51" s="213"/>
      <c r="L51" s="213"/>
      <c r="M51" s="214"/>
    </row>
    <row r="52" spans="1:13" ht="15.6" x14ac:dyDescent="0.3">
      <c r="A52" s="123"/>
      <c r="B52" s="169" t="s">
        <v>487</v>
      </c>
      <c r="C52" s="170"/>
      <c r="D52" s="171"/>
      <c r="E52" s="172"/>
      <c r="F52" s="172"/>
      <c r="G52" s="173"/>
      <c r="H52" s="173"/>
      <c r="I52" s="173"/>
      <c r="J52" s="174"/>
      <c r="K52" s="174"/>
      <c r="L52" s="174"/>
      <c r="M52" s="175"/>
    </row>
    <row r="53" spans="1:13" ht="27.6" x14ac:dyDescent="0.3">
      <c r="A53" s="123"/>
      <c r="B53" s="146" t="s">
        <v>533</v>
      </c>
      <c r="C53" s="147"/>
      <c r="D53" s="148"/>
      <c r="E53" s="149"/>
      <c r="F53" s="149"/>
      <c r="G53" s="150"/>
      <c r="H53" s="150"/>
      <c r="I53" s="150"/>
      <c r="J53" s="151"/>
      <c r="K53" s="151"/>
      <c r="L53" s="151"/>
      <c r="M53" s="152"/>
    </row>
    <row r="54" spans="1:13" ht="15.6" x14ac:dyDescent="0.3">
      <c r="A54" s="123"/>
      <c r="B54" s="203" t="s">
        <v>488</v>
      </c>
      <c r="C54" s="204">
        <v>2</v>
      </c>
      <c r="D54" s="226"/>
      <c r="E54" s="205"/>
      <c r="F54" s="205"/>
      <c r="G54" s="227"/>
      <c r="H54" s="227"/>
      <c r="I54" s="227"/>
      <c r="J54" s="228"/>
      <c r="K54" s="228"/>
      <c r="L54" s="228"/>
      <c r="M54" s="229"/>
    </row>
    <row r="55" spans="1:13" ht="22.95" customHeight="1" x14ac:dyDescent="0.3">
      <c r="A55" s="123"/>
      <c r="B55" s="208" t="s">
        <v>489</v>
      </c>
      <c r="C55" s="209">
        <v>0</v>
      </c>
      <c r="D55" s="210"/>
      <c r="E55" s="211"/>
      <c r="F55" s="211"/>
      <c r="G55" s="212"/>
      <c r="H55" s="212"/>
      <c r="I55" s="212"/>
      <c r="J55" s="213"/>
      <c r="K55" s="213"/>
      <c r="L55" s="213"/>
      <c r="M55" s="214"/>
    </row>
    <row r="56" spans="1:13" ht="15.6" x14ac:dyDescent="0.3">
      <c r="A56" s="123"/>
      <c r="B56" s="146" t="s">
        <v>534</v>
      </c>
      <c r="C56" s="147"/>
      <c r="D56" s="148"/>
      <c r="E56" s="149"/>
      <c r="F56" s="149"/>
      <c r="G56" s="150"/>
      <c r="H56" s="150"/>
      <c r="I56" s="150"/>
      <c r="J56" s="151"/>
      <c r="K56" s="151"/>
      <c r="L56" s="151"/>
      <c r="M56" s="152"/>
    </row>
    <row r="57" spans="1:13" ht="15.6" x14ac:dyDescent="0.3">
      <c r="A57" s="123"/>
      <c r="B57" s="127" t="s">
        <v>535</v>
      </c>
      <c r="C57" s="128">
        <v>3</v>
      </c>
      <c r="D57" s="82"/>
      <c r="E57" s="83"/>
      <c r="F57" s="83"/>
      <c r="G57" s="84"/>
      <c r="H57" s="84"/>
      <c r="I57" s="84"/>
      <c r="J57" s="85"/>
      <c r="K57" s="85"/>
      <c r="L57" s="85"/>
      <c r="M57" s="86"/>
    </row>
    <row r="58" spans="1:13" ht="15.6" x14ac:dyDescent="0.3">
      <c r="A58" s="123"/>
      <c r="B58" s="193" t="s">
        <v>490</v>
      </c>
      <c r="C58" s="194">
        <v>1.5</v>
      </c>
      <c r="D58" s="215"/>
      <c r="E58" s="195"/>
      <c r="F58" s="195"/>
      <c r="G58" s="216"/>
      <c r="H58" s="216"/>
      <c r="I58" s="216"/>
      <c r="J58" s="217"/>
      <c r="K58" s="217"/>
      <c r="L58" s="217"/>
      <c r="M58" s="218"/>
    </row>
    <row r="59" spans="1:13" ht="15.6" x14ac:dyDescent="0.3">
      <c r="A59" s="123"/>
      <c r="B59" s="193" t="s">
        <v>491</v>
      </c>
      <c r="C59" s="194">
        <v>1</v>
      </c>
      <c r="D59" s="215"/>
      <c r="E59" s="195"/>
      <c r="F59" s="195"/>
      <c r="G59" s="216"/>
      <c r="H59" s="216"/>
      <c r="I59" s="216"/>
      <c r="J59" s="217"/>
      <c r="K59" s="217"/>
      <c r="L59" s="217"/>
      <c r="M59" s="218"/>
    </row>
    <row r="60" spans="1:13" ht="15.6" x14ac:dyDescent="0.3">
      <c r="A60" s="123"/>
      <c r="B60" s="208" t="s">
        <v>492</v>
      </c>
      <c r="C60" s="209">
        <v>0</v>
      </c>
      <c r="D60" s="210"/>
      <c r="E60" s="211"/>
      <c r="F60" s="211"/>
      <c r="G60" s="212"/>
      <c r="H60" s="212"/>
      <c r="I60" s="212"/>
      <c r="J60" s="213"/>
      <c r="K60" s="213"/>
      <c r="L60" s="213"/>
      <c r="M60" s="214"/>
    </row>
    <row r="61" spans="1:13" ht="15.6" x14ac:dyDescent="0.3">
      <c r="A61" s="123"/>
      <c r="B61" s="169" t="s">
        <v>536</v>
      </c>
      <c r="C61" s="170"/>
      <c r="D61" s="171"/>
      <c r="E61" s="172"/>
      <c r="F61" s="172"/>
      <c r="G61" s="173"/>
      <c r="H61" s="173"/>
      <c r="I61" s="173"/>
      <c r="J61" s="174"/>
      <c r="K61" s="174"/>
      <c r="L61" s="174"/>
      <c r="M61" s="175"/>
    </row>
    <row r="62" spans="1:13" ht="24.6" customHeight="1" x14ac:dyDescent="0.3">
      <c r="A62" s="123"/>
      <c r="B62" s="203" t="s">
        <v>493</v>
      </c>
      <c r="C62" s="204">
        <v>1</v>
      </c>
      <c r="D62" s="226"/>
      <c r="E62" s="205"/>
      <c r="F62" s="205"/>
      <c r="G62" s="227"/>
      <c r="H62" s="227"/>
      <c r="I62" s="227"/>
      <c r="J62" s="228"/>
      <c r="K62" s="228"/>
      <c r="L62" s="228"/>
      <c r="M62" s="229"/>
    </row>
    <row r="63" spans="1:13" ht="24.6" customHeight="1" x14ac:dyDescent="0.3">
      <c r="A63" s="123"/>
      <c r="B63" s="208" t="s">
        <v>494</v>
      </c>
      <c r="C63" s="209">
        <v>0</v>
      </c>
      <c r="D63" s="210"/>
      <c r="E63" s="211"/>
      <c r="F63" s="211"/>
      <c r="G63" s="212"/>
      <c r="H63" s="212"/>
      <c r="I63" s="212"/>
      <c r="J63" s="213"/>
      <c r="K63" s="213"/>
      <c r="L63" s="213"/>
      <c r="M63" s="214"/>
    </row>
    <row r="64" spans="1:13" ht="40.200000000000003" customHeight="1" x14ac:dyDescent="0.3">
      <c r="A64" s="123"/>
      <c r="B64" s="193" t="s">
        <v>537</v>
      </c>
      <c r="C64" s="194">
        <v>2</v>
      </c>
      <c r="D64" s="215"/>
      <c r="E64" s="195"/>
      <c r="F64" s="195"/>
      <c r="G64" s="216"/>
      <c r="H64" s="216"/>
      <c r="I64" s="216"/>
      <c r="J64" s="217"/>
      <c r="K64" s="217"/>
      <c r="L64" s="217"/>
      <c r="M64" s="218"/>
    </row>
    <row r="65" spans="1:13" ht="15.6" x14ac:dyDescent="0.3">
      <c r="A65" s="123"/>
      <c r="B65" s="208" t="s">
        <v>538</v>
      </c>
      <c r="C65" s="209">
        <v>0</v>
      </c>
      <c r="D65" s="210"/>
      <c r="E65" s="211"/>
      <c r="F65" s="211"/>
      <c r="G65" s="212"/>
      <c r="H65" s="212"/>
      <c r="I65" s="212"/>
      <c r="J65" s="213"/>
      <c r="K65" s="213"/>
      <c r="L65" s="213"/>
      <c r="M65" s="214"/>
    </row>
    <row r="66" spans="1:13" ht="15" thickBot="1" x14ac:dyDescent="0.35">
      <c r="A66" s="123"/>
      <c r="B66" s="129"/>
      <c r="C66" s="130"/>
      <c r="D66" s="131"/>
      <c r="E66" s="132"/>
      <c r="F66" s="132"/>
      <c r="G66" s="132"/>
      <c r="H66" s="132"/>
      <c r="I66" s="132"/>
      <c r="J66" s="133"/>
      <c r="K66" s="133"/>
      <c r="L66" s="133"/>
      <c r="M66" s="134"/>
    </row>
    <row r="67" spans="1:13" ht="15" thickTop="1" x14ac:dyDescent="0.3">
      <c r="A67" s="123"/>
      <c r="B67" s="629" t="s">
        <v>58</v>
      </c>
      <c r="C67" s="630"/>
      <c r="D67" s="135" t="str">
        <f>IF(D68="","",D68/$C$5)</f>
        <v/>
      </c>
      <c r="E67" s="136" t="str">
        <f t="shared" ref="E67:M67" si="0">IF(E68="","",E68/$C$5)</f>
        <v/>
      </c>
      <c r="F67" s="136" t="str">
        <f t="shared" si="0"/>
        <v/>
      </c>
      <c r="G67" s="136" t="str">
        <f t="shared" si="0"/>
        <v/>
      </c>
      <c r="H67" s="136" t="str">
        <f t="shared" si="0"/>
        <v/>
      </c>
      <c r="I67" s="136" t="str">
        <f t="shared" si="0"/>
        <v/>
      </c>
      <c r="J67" s="136" t="str">
        <f t="shared" si="0"/>
        <v/>
      </c>
      <c r="K67" s="136" t="str">
        <f t="shared" si="0"/>
        <v/>
      </c>
      <c r="L67" s="136" t="str">
        <f t="shared" si="0"/>
        <v/>
      </c>
      <c r="M67" s="137" t="str">
        <f t="shared" si="0"/>
        <v/>
      </c>
    </row>
    <row r="68" spans="1:13" ht="15" thickBot="1" x14ac:dyDescent="0.35">
      <c r="A68" s="123"/>
      <c r="B68" s="631" t="s">
        <v>59</v>
      </c>
      <c r="C68" s="632"/>
      <c r="D68" s="138" t="str">
        <f t="shared" ref="D68:M68" si="1">IF(SUM(D6:D66)=0,"",SUM(D6:D66))</f>
        <v/>
      </c>
      <c r="E68" s="139" t="str">
        <f t="shared" si="1"/>
        <v/>
      </c>
      <c r="F68" s="139" t="str">
        <f t="shared" si="1"/>
        <v/>
      </c>
      <c r="G68" s="139" t="str">
        <f t="shared" si="1"/>
        <v/>
      </c>
      <c r="H68" s="139" t="str">
        <f t="shared" si="1"/>
        <v/>
      </c>
      <c r="I68" s="139" t="str">
        <f t="shared" si="1"/>
        <v/>
      </c>
      <c r="J68" s="139" t="str">
        <f t="shared" si="1"/>
        <v/>
      </c>
      <c r="K68" s="139" t="str">
        <f t="shared" si="1"/>
        <v/>
      </c>
      <c r="L68" s="139" t="str">
        <f t="shared" si="1"/>
        <v/>
      </c>
      <c r="M68" s="140" t="str">
        <f t="shared" si="1"/>
        <v/>
      </c>
    </row>
    <row r="69" spans="1:13" ht="15" thickTop="1" x14ac:dyDescent="0.3">
      <c r="A69" s="123"/>
      <c r="B69" s="23"/>
      <c r="C69" s="23"/>
      <c r="D69" s="23"/>
      <c r="E69" s="23"/>
      <c r="F69" s="23"/>
      <c r="G69" s="23"/>
      <c r="H69" s="23"/>
      <c r="I69" s="23"/>
      <c r="J69" s="23"/>
      <c r="K69" s="23"/>
      <c r="L69" s="23"/>
    </row>
    <row r="70" spans="1:13" x14ac:dyDescent="0.3">
      <c r="A70" s="123"/>
      <c r="B70" s="23"/>
      <c r="C70" s="23"/>
      <c r="D70" s="23"/>
      <c r="E70" s="23"/>
      <c r="F70" s="23"/>
      <c r="G70" s="23"/>
      <c r="H70" s="23"/>
      <c r="I70" s="23"/>
      <c r="J70" s="23"/>
      <c r="K70" s="23"/>
      <c r="L70" s="23"/>
    </row>
    <row r="71" spans="1:13" x14ac:dyDescent="0.3">
      <c r="A71" s="123"/>
      <c r="B71" s="23"/>
      <c r="C71" s="23"/>
      <c r="D71" s="23"/>
      <c r="E71" s="23"/>
      <c r="F71" s="23"/>
      <c r="G71" s="23"/>
      <c r="H71" s="23"/>
      <c r="I71" s="23"/>
      <c r="J71" s="23"/>
      <c r="K71" s="23"/>
      <c r="L71" s="23"/>
    </row>
    <row r="72" spans="1:13" ht="15" thickBot="1" x14ac:dyDescent="0.35">
      <c r="A72" s="123"/>
      <c r="B72" s="23"/>
      <c r="C72" s="23"/>
      <c r="D72" s="23"/>
      <c r="E72" s="23"/>
      <c r="F72" s="23"/>
      <c r="G72" s="23"/>
      <c r="H72" s="23"/>
      <c r="I72" s="23"/>
      <c r="J72" s="23"/>
      <c r="K72" s="23"/>
      <c r="L72" s="23"/>
    </row>
    <row r="73" spans="1:13" ht="15.75" customHeight="1" thickTop="1" x14ac:dyDescent="0.3">
      <c r="A73" s="123"/>
      <c r="B73" s="623" t="s">
        <v>60</v>
      </c>
      <c r="C73" s="624"/>
      <c r="D73" s="627" t="s">
        <v>33</v>
      </c>
      <c r="G73" s="141"/>
    </row>
    <row r="74" spans="1:13" ht="15.75" customHeight="1" thickBot="1" x14ac:dyDescent="0.35">
      <c r="A74" s="123"/>
      <c r="B74" s="625"/>
      <c r="C74" s="626"/>
      <c r="D74" s="628"/>
      <c r="G74" s="141"/>
    </row>
    <row r="75" spans="1:13" ht="15" thickTop="1" x14ac:dyDescent="0.3">
      <c r="A75" s="123"/>
      <c r="B75" s="639" t="s">
        <v>61</v>
      </c>
      <c r="C75" s="640"/>
      <c r="D75" s="142">
        <f>SUM(D76:D83)</f>
        <v>50</v>
      </c>
      <c r="G75" s="141"/>
    </row>
    <row r="76" spans="1:13" x14ac:dyDescent="0.3">
      <c r="A76" s="123"/>
      <c r="B76" s="637" t="s">
        <v>495</v>
      </c>
      <c r="C76" s="638"/>
      <c r="D76" s="126">
        <v>8</v>
      </c>
      <c r="G76" s="141"/>
    </row>
    <row r="77" spans="1:13" x14ac:dyDescent="0.3">
      <c r="A77" s="123"/>
      <c r="B77" s="637" t="s">
        <v>496</v>
      </c>
      <c r="C77" s="638"/>
      <c r="D77" s="126">
        <v>17</v>
      </c>
      <c r="G77" s="141"/>
    </row>
    <row r="78" spans="1:13" x14ac:dyDescent="0.3">
      <c r="A78" s="123"/>
      <c r="B78" s="637" t="s">
        <v>497</v>
      </c>
      <c r="C78" s="638"/>
      <c r="D78" s="126">
        <v>4</v>
      </c>
      <c r="G78" s="141"/>
    </row>
    <row r="79" spans="1:13" x14ac:dyDescent="0.3">
      <c r="A79" s="123"/>
      <c r="B79" s="637" t="s">
        <v>478</v>
      </c>
      <c r="C79" s="638"/>
      <c r="D79" s="126">
        <v>5</v>
      </c>
      <c r="G79" s="141"/>
    </row>
    <row r="80" spans="1:13" x14ac:dyDescent="0.3">
      <c r="A80" s="123"/>
      <c r="B80" s="637" t="s">
        <v>498</v>
      </c>
      <c r="C80" s="638"/>
      <c r="D80" s="126">
        <v>4</v>
      </c>
      <c r="G80" s="141"/>
    </row>
    <row r="81" spans="1:7" x14ac:dyDescent="0.3">
      <c r="A81" s="123"/>
      <c r="B81" s="637" t="s">
        <v>499</v>
      </c>
      <c r="C81" s="638"/>
      <c r="D81" s="126">
        <v>4</v>
      </c>
      <c r="G81" s="141"/>
    </row>
    <row r="82" spans="1:7" x14ac:dyDescent="0.3">
      <c r="A82" s="123"/>
      <c r="B82" s="637" t="s">
        <v>515</v>
      </c>
      <c r="C82" s="638"/>
      <c r="D82" s="126">
        <v>5</v>
      </c>
      <c r="G82" s="141"/>
    </row>
    <row r="83" spans="1:7" ht="15" thickBot="1" x14ac:dyDescent="0.35">
      <c r="A83" s="123"/>
      <c r="B83" s="637" t="s">
        <v>500</v>
      </c>
      <c r="C83" s="638"/>
      <c r="D83" s="126">
        <v>3</v>
      </c>
      <c r="G83" s="141"/>
    </row>
    <row r="84" spans="1:7" ht="15" thickTop="1" x14ac:dyDescent="0.3">
      <c r="A84" s="123"/>
      <c r="B84" s="643" t="s">
        <v>62</v>
      </c>
      <c r="C84" s="644"/>
      <c r="D84" s="143">
        <f>SUM(D85:D88)</f>
        <v>50</v>
      </c>
      <c r="G84" s="141"/>
    </row>
    <row r="85" spans="1:7" x14ac:dyDescent="0.3">
      <c r="A85" s="123"/>
      <c r="B85" s="641" t="s">
        <v>501</v>
      </c>
      <c r="C85" s="642"/>
      <c r="D85" s="144">
        <v>45</v>
      </c>
      <c r="G85" s="141"/>
    </row>
    <row r="86" spans="1:7" x14ac:dyDescent="0.3">
      <c r="A86" s="123"/>
      <c r="B86" s="641" t="s">
        <v>28</v>
      </c>
      <c r="C86" s="642"/>
      <c r="D86" s="144">
        <v>1</v>
      </c>
      <c r="G86" s="141"/>
    </row>
    <row r="87" spans="1:7" x14ac:dyDescent="0.3">
      <c r="A87" s="123"/>
      <c r="B87" s="641" t="s">
        <v>502</v>
      </c>
      <c r="C87" s="642"/>
      <c r="D87" s="144">
        <v>1</v>
      </c>
      <c r="G87" s="141"/>
    </row>
    <row r="88" spans="1:7" x14ac:dyDescent="0.3">
      <c r="A88" s="123"/>
      <c r="B88" s="641" t="s">
        <v>20</v>
      </c>
      <c r="C88" s="642"/>
      <c r="D88" s="144">
        <v>3</v>
      </c>
      <c r="G88" s="141"/>
    </row>
    <row r="89" spans="1:7" ht="16.2" thickBot="1" x14ac:dyDescent="0.35">
      <c r="A89" s="123"/>
      <c r="B89" s="633" t="s">
        <v>9</v>
      </c>
      <c r="C89" s="634"/>
      <c r="D89" s="145">
        <f>SUM(D85:D88,D76:D83)</f>
        <v>100</v>
      </c>
      <c r="G89" s="141"/>
    </row>
    <row r="90" spans="1:7" ht="15" thickTop="1" x14ac:dyDescent="0.3"/>
  </sheetData>
  <mergeCells count="21">
    <mergeCell ref="B89:C89"/>
    <mergeCell ref="B4:B5"/>
    <mergeCell ref="B76:C76"/>
    <mergeCell ref="B75:C75"/>
    <mergeCell ref="B88:C88"/>
    <mergeCell ref="B87:C87"/>
    <mergeCell ref="B86:C86"/>
    <mergeCell ref="B85:C85"/>
    <mergeCell ref="B84:C84"/>
    <mergeCell ref="B81:C81"/>
    <mergeCell ref="B80:C80"/>
    <mergeCell ref="B79:C79"/>
    <mergeCell ref="B78:C78"/>
    <mergeCell ref="B77:C77"/>
    <mergeCell ref="B83:C83"/>
    <mergeCell ref="B82:C82"/>
    <mergeCell ref="B2:M2"/>
    <mergeCell ref="B73:C74"/>
    <mergeCell ref="D73:D74"/>
    <mergeCell ref="B67:C67"/>
    <mergeCell ref="B68:C68"/>
  </mergeCells>
  <phoneticPr fontId="40" type="noConversion"/>
  <pageMargins left="0.39370078740157483" right="0.39370078740157483" top="0.19685039370078741" bottom="0.19685039370078741" header="0.19685039370078741" footer="0.19685039370078741"/>
  <pageSetup paperSize="9" scale="45" fitToHeight="0"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3"/>
  <dimension ref="A1:M18"/>
  <sheetViews>
    <sheetView showGridLines="0" zoomScale="85" zoomScaleNormal="85" workbookViewId="0">
      <selection activeCell="K10" sqref="K10"/>
    </sheetView>
  </sheetViews>
  <sheetFormatPr baseColWidth="10" defaultColWidth="11.44140625" defaultRowHeight="14.4" x14ac:dyDescent="0.3"/>
  <cols>
    <col min="1" max="1" width="9.44140625" customWidth="1"/>
    <col min="2" max="2" width="55.33203125" customWidth="1"/>
    <col min="3" max="3" width="18" customWidth="1"/>
    <col min="4" max="4" width="24.33203125" customWidth="1"/>
    <col min="5" max="12" width="13.33203125" customWidth="1"/>
    <col min="13" max="13" width="18.6640625" customWidth="1"/>
  </cols>
  <sheetData>
    <row r="1" spans="1:13" x14ac:dyDescent="0.3">
      <c r="A1" s="1"/>
      <c r="B1" s="1"/>
      <c r="C1" s="1"/>
      <c r="D1" s="1"/>
      <c r="E1" s="1"/>
      <c r="F1" s="1"/>
      <c r="G1" s="1"/>
      <c r="H1" s="1"/>
      <c r="I1" s="1"/>
      <c r="J1" s="1"/>
    </row>
    <row r="2" spans="1:13" ht="21" x14ac:dyDescent="0.3">
      <c r="A2" s="645" t="str">
        <f>+Comparativo!B1</f>
        <v>SUBPROYECTO A3 - R00</v>
      </c>
      <c r="B2" s="645"/>
      <c r="C2" s="645"/>
      <c r="D2" s="645"/>
      <c r="E2" s="645"/>
      <c r="F2" s="645"/>
      <c r="G2" s="645"/>
      <c r="H2" s="645"/>
      <c r="I2" s="645"/>
      <c r="J2" s="645"/>
      <c r="K2" s="645"/>
      <c r="L2" s="645"/>
      <c r="M2" s="54"/>
    </row>
    <row r="3" spans="1:13" ht="15" thickBot="1" x14ac:dyDescent="0.35">
      <c r="A3" s="1"/>
      <c r="B3" s="1"/>
      <c r="C3" s="1"/>
      <c r="D3" s="1"/>
      <c r="E3" s="1"/>
      <c r="F3" s="1"/>
      <c r="G3" s="1"/>
      <c r="H3" s="1"/>
      <c r="I3" s="1"/>
      <c r="J3" s="1"/>
    </row>
    <row r="4" spans="1:13" ht="16.2" thickTop="1" x14ac:dyDescent="0.3">
      <c r="A4" s="653"/>
      <c r="B4" s="654" t="s">
        <v>2</v>
      </c>
      <c r="C4" s="650" t="s">
        <v>63</v>
      </c>
      <c r="D4" s="651"/>
      <c r="E4" s="651"/>
      <c r="F4" s="651"/>
      <c r="G4" s="651"/>
      <c r="H4" s="651"/>
      <c r="I4" s="651"/>
      <c r="J4" s="651"/>
      <c r="K4" s="651"/>
      <c r="L4" s="652"/>
    </row>
    <row r="5" spans="1:13" ht="34.950000000000003" customHeight="1" x14ac:dyDescent="0.3">
      <c r="A5" s="653"/>
      <c r="B5" s="655"/>
      <c r="C5" s="75" t="str">
        <f>'Evaluacion Tecnica'!D5</f>
        <v>CONSORCIO CHAQUICOCHA S.R.L.</v>
      </c>
      <c r="D5" s="30">
        <f>'Evaluacion Tecnica'!E5</f>
        <v>0</v>
      </c>
      <c r="E5" s="30">
        <f>'Evaluacion Tecnica'!F5</f>
        <v>0</v>
      </c>
      <c r="F5" s="30">
        <f>'Evaluacion Tecnica'!G5</f>
        <v>0</v>
      </c>
      <c r="G5" s="30">
        <f>+Comparativo!AB3</f>
        <v>0</v>
      </c>
      <c r="H5" s="30">
        <f>+Comparativo!AD3</f>
        <v>0</v>
      </c>
      <c r="I5" s="30">
        <f>+Comparativo!AF3</f>
        <v>0</v>
      </c>
      <c r="J5" s="30">
        <f>+Comparativo!AH3</f>
        <v>0</v>
      </c>
      <c r="K5" s="30">
        <f>+Comparativo!AJ3</f>
        <v>0</v>
      </c>
      <c r="L5" s="31">
        <f>+Comparativo!AL3</f>
        <v>0</v>
      </c>
    </row>
    <row r="6" spans="1:13" ht="15" thickBot="1" x14ac:dyDescent="0.35">
      <c r="A6" s="2"/>
      <c r="B6" s="41" t="s">
        <v>64</v>
      </c>
      <c r="C6" s="76" t="str">
        <f>+'Evaluacion Tecnica'!D67</f>
        <v/>
      </c>
      <c r="D6" s="52" t="str">
        <f>+'Evaluacion Tecnica'!E67</f>
        <v/>
      </c>
      <c r="E6" s="52" t="str">
        <f>+'Evaluacion Tecnica'!F67</f>
        <v/>
      </c>
      <c r="F6" s="52" t="str">
        <f>+'Evaluacion Tecnica'!G67</f>
        <v/>
      </c>
      <c r="G6" s="52" t="str">
        <f>+'Evaluacion Tecnica'!H67</f>
        <v/>
      </c>
      <c r="H6" s="52" t="str">
        <f>+'Evaluacion Tecnica'!I67</f>
        <v/>
      </c>
      <c r="I6" s="52" t="str">
        <f>+'Evaluacion Tecnica'!J67</f>
        <v/>
      </c>
      <c r="J6" s="52" t="str">
        <f>+'Evaluacion Tecnica'!K67</f>
        <v/>
      </c>
      <c r="K6" s="52" t="str">
        <f>+'Evaluacion Tecnica'!L67</f>
        <v/>
      </c>
      <c r="L6" s="77" t="str">
        <f>+'Evaluacion Tecnica'!M67</f>
        <v/>
      </c>
    </row>
    <row r="7" spans="1:13" ht="15.6" thickTop="1" thickBot="1" x14ac:dyDescent="0.35">
      <c r="A7" s="2"/>
      <c r="B7" s="42" t="s">
        <v>65</v>
      </c>
      <c r="C7" s="78" t="str">
        <f>IF(C6="","",IF(AND(C6&gt;=0,C6&lt;=0.4999),"MALO",IF(AND(C6&gt;=0.5,C6&lt;=0.6499),"REGULAR",IF(AND(C6&gt;=0.65,C6&lt;=0.7999),"BUENO",IF(AND(C6&gt;=0.8,C6&lt;=100),"MUY BUENO","FALSO")))))</f>
        <v/>
      </c>
      <c r="D7" s="33" t="str">
        <f t="shared" ref="D7:K7" si="0">IF(D6="","",IF(AND(D6&gt;=0,D6&lt;=0.4999),"MALO",IF(AND(D6&gt;=0.5,D6&lt;=0.6499),"REGULAR",IF(AND(D6&gt;=0.65,D6&lt;=0.7999),"BUENO",IF(AND(D6&gt;=0.8,D6&lt;=100),"MUY BUENO","FALSO")))))</f>
        <v/>
      </c>
      <c r="E7" s="33" t="str">
        <f t="shared" si="0"/>
        <v/>
      </c>
      <c r="F7" s="33" t="str">
        <f t="shared" si="0"/>
        <v/>
      </c>
      <c r="G7" s="33" t="str">
        <f t="shared" si="0"/>
        <v/>
      </c>
      <c r="H7" s="33" t="str">
        <f t="shared" si="0"/>
        <v/>
      </c>
      <c r="I7" s="33" t="str">
        <f t="shared" si="0"/>
        <v/>
      </c>
      <c r="J7" s="33" t="str">
        <f t="shared" si="0"/>
        <v/>
      </c>
      <c r="K7" s="33" t="str">
        <f t="shared" si="0"/>
        <v/>
      </c>
      <c r="L7" s="34" t="str">
        <f t="shared" ref="L7" si="1">IF(L6="","",IF(AND(L6&gt;=0,L6&lt;=0.4999),"MALO",IF(AND(L6&gt;=0.5,L6&lt;=0.6499),"REGULAR",IF(AND(L6&gt;=0.65,L6&lt;=0.7999),"BUENO",IF(AND(L6&gt;=0.8,L6&lt;=100),"MUY BUENO","FALSO")))))</f>
        <v/>
      </c>
    </row>
    <row r="8" spans="1:13" ht="15.6" thickTop="1" thickBot="1" x14ac:dyDescent="0.35">
      <c r="A8" s="1"/>
      <c r="B8" s="1"/>
      <c r="C8" s="1"/>
      <c r="D8" s="1"/>
      <c r="E8" s="1"/>
      <c r="F8" s="1"/>
      <c r="G8" s="1"/>
      <c r="H8" s="1"/>
      <c r="I8" s="1"/>
      <c r="J8" s="1"/>
    </row>
    <row r="9" spans="1:13" ht="19.2" thickTop="1" thickBot="1" x14ac:dyDescent="0.4">
      <c r="A9" s="1"/>
      <c r="B9" s="43" t="s">
        <v>66</v>
      </c>
      <c r="C9" s="40">
        <f>MAX(C6:L6)</f>
        <v>0</v>
      </c>
      <c r="D9" s="658" t="str">
        <f>IF(C9=0,"",IF(C9=C6,C5,IF(C9=D6,D5,IF(C9=E6,E5,IF(C9=F6,F5,IF(C9=G6,G5,IF(C9=H6,H5,IF(C9=I6,I5,IF(C9=J6,J5,IF(C9=K6,K5,IF(C9=L6,L5,"")))))))))))</f>
        <v/>
      </c>
      <c r="E9" s="658"/>
      <c r="F9" s="659"/>
      <c r="G9" s="1"/>
      <c r="H9" s="1"/>
      <c r="I9" s="1"/>
      <c r="J9" s="1"/>
    </row>
    <row r="10" spans="1:13" ht="15" thickTop="1" x14ac:dyDescent="0.3">
      <c r="A10" s="1"/>
      <c r="B10" s="1"/>
      <c r="C10" s="1"/>
      <c r="D10" s="1"/>
      <c r="E10" s="1"/>
      <c r="F10" s="1"/>
      <c r="G10" s="1"/>
      <c r="H10" s="1"/>
      <c r="I10" s="1"/>
      <c r="J10" s="1"/>
    </row>
    <row r="11" spans="1:13" x14ac:dyDescent="0.3">
      <c r="A11" s="656"/>
      <c r="B11" s="657"/>
      <c r="C11" s="657"/>
      <c r="D11" s="657"/>
      <c r="E11" s="657"/>
      <c r="F11" s="1"/>
      <c r="G11" s="1"/>
      <c r="H11" s="1"/>
      <c r="I11" s="1"/>
      <c r="J11" s="1"/>
    </row>
    <row r="12" spans="1:13" ht="15" thickBot="1" x14ac:dyDescent="0.35">
      <c r="A12" s="656"/>
      <c r="B12" s="656"/>
      <c r="C12" s="656"/>
      <c r="D12" s="656"/>
      <c r="E12" s="656"/>
      <c r="F12" s="656"/>
      <c r="G12" s="1"/>
      <c r="H12" s="1"/>
      <c r="I12" s="1"/>
      <c r="J12" s="1"/>
    </row>
    <row r="13" spans="1:13" ht="21.6" thickTop="1" x14ac:dyDescent="0.4">
      <c r="A13" s="35" t="s">
        <v>67</v>
      </c>
      <c r="B13" s="36" t="s">
        <v>68</v>
      </c>
      <c r="C13" s="660" t="s">
        <v>69</v>
      </c>
      <c r="D13" s="660"/>
      <c r="E13" s="660"/>
      <c r="F13" s="660"/>
      <c r="G13" s="660"/>
      <c r="H13" s="660"/>
      <c r="I13" s="660"/>
      <c r="J13" s="660"/>
      <c r="K13" s="660"/>
      <c r="L13" s="660"/>
      <c r="M13" s="661"/>
    </row>
    <row r="14" spans="1:13" ht="60.45" customHeight="1" x14ac:dyDescent="0.3">
      <c r="A14" s="37" t="s">
        <v>70</v>
      </c>
      <c r="B14" s="32" t="s">
        <v>71</v>
      </c>
      <c r="C14" s="646" t="s">
        <v>72</v>
      </c>
      <c r="D14" s="646"/>
      <c r="E14" s="646"/>
      <c r="F14" s="646"/>
      <c r="G14" s="646"/>
      <c r="H14" s="646"/>
      <c r="I14" s="646"/>
      <c r="J14" s="646"/>
      <c r="K14" s="646"/>
      <c r="L14" s="646"/>
      <c r="M14" s="647"/>
    </row>
    <row r="15" spans="1:13" ht="52.2" customHeight="1" x14ac:dyDescent="0.3">
      <c r="A15" s="37" t="s">
        <v>73</v>
      </c>
      <c r="B15" s="32" t="s">
        <v>74</v>
      </c>
      <c r="C15" s="646" t="s">
        <v>75</v>
      </c>
      <c r="D15" s="646"/>
      <c r="E15" s="646"/>
      <c r="F15" s="646"/>
      <c r="G15" s="646"/>
      <c r="H15" s="646"/>
      <c r="I15" s="646"/>
      <c r="J15" s="646"/>
      <c r="K15" s="646"/>
      <c r="L15" s="646"/>
      <c r="M15" s="647"/>
    </row>
    <row r="16" spans="1:13" ht="48" customHeight="1" x14ac:dyDescent="0.3">
      <c r="A16" s="37" t="s">
        <v>76</v>
      </c>
      <c r="B16" s="32" t="s">
        <v>77</v>
      </c>
      <c r="C16" s="646" t="s">
        <v>78</v>
      </c>
      <c r="D16" s="646"/>
      <c r="E16" s="646"/>
      <c r="F16" s="646"/>
      <c r="G16" s="646"/>
      <c r="H16" s="646"/>
      <c r="I16" s="646"/>
      <c r="J16" s="646"/>
      <c r="K16" s="646"/>
      <c r="L16" s="646"/>
      <c r="M16" s="647"/>
    </row>
    <row r="17" spans="1:13" ht="47.25" customHeight="1" thickBot="1" x14ac:dyDescent="0.35">
      <c r="A17" s="38" t="s">
        <v>79</v>
      </c>
      <c r="B17" s="39" t="s">
        <v>80</v>
      </c>
      <c r="C17" s="648" t="s">
        <v>81</v>
      </c>
      <c r="D17" s="648"/>
      <c r="E17" s="648"/>
      <c r="F17" s="648"/>
      <c r="G17" s="648"/>
      <c r="H17" s="648"/>
      <c r="I17" s="648"/>
      <c r="J17" s="648"/>
      <c r="K17" s="648"/>
      <c r="L17" s="648"/>
      <c r="M17" s="649"/>
    </row>
    <row r="18" spans="1:13" ht="15" thickTop="1" x14ac:dyDescent="0.3">
      <c r="A18" s="1"/>
      <c r="B18" s="1"/>
      <c r="C18" s="1"/>
      <c r="D18" s="1"/>
      <c r="E18" s="1"/>
      <c r="F18" s="1"/>
      <c r="G18" s="1"/>
      <c r="H18" s="1"/>
      <c r="I18" s="1"/>
      <c r="J18" s="1"/>
    </row>
  </sheetData>
  <mergeCells count="12">
    <mergeCell ref="A2:L2"/>
    <mergeCell ref="C16:M16"/>
    <mergeCell ref="C17:M17"/>
    <mergeCell ref="C4:L4"/>
    <mergeCell ref="A4:A5"/>
    <mergeCell ref="B4:B5"/>
    <mergeCell ref="A11:E11"/>
    <mergeCell ref="A12:F12"/>
    <mergeCell ref="D9:F9"/>
    <mergeCell ref="C13:M13"/>
    <mergeCell ref="C14:M14"/>
    <mergeCell ref="C15:M15"/>
  </mergeCells>
  <pageMargins left="0.19685039370078741" right="0.19685039370078741" top="0.39370078740157483" bottom="0.19685039370078741" header="0.39370078740157483" footer="0.19685039370078741"/>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pageSetUpPr fitToPage="1"/>
  </sheetPr>
  <dimension ref="B3:AL35"/>
  <sheetViews>
    <sheetView showGridLines="0" view="pageBreakPreview" zoomScaleNormal="70" zoomScaleSheetLayoutView="100" workbookViewId="0">
      <selection activeCell="F8" sqref="F8"/>
    </sheetView>
  </sheetViews>
  <sheetFormatPr baseColWidth="10" defaultColWidth="11.5546875" defaultRowHeight="14.4" x14ac:dyDescent="0.3"/>
  <cols>
    <col min="1" max="1" width="1" style="22" customWidth="1"/>
    <col min="2" max="2" width="47.5546875" style="22" bestFit="1" customWidth="1"/>
    <col min="3" max="4" width="6.44140625" style="22" customWidth="1"/>
    <col min="5" max="5" width="8.88671875" style="22" customWidth="1"/>
    <col min="6" max="6" width="19" style="22" customWidth="1"/>
    <col min="7" max="7" width="11.6640625" style="22" customWidth="1"/>
    <col min="8" max="8" width="9.5546875" style="22" customWidth="1"/>
    <col min="9" max="9" width="18.109375" style="22" customWidth="1"/>
    <col min="10" max="10" width="11.6640625" style="22" customWidth="1"/>
    <col min="11" max="11" width="11.5546875" style="22" customWidth="1"/>
    <col min="12" max="12" width="18.109375" style="22" customWidth="1"/>
    <col min="13" max="13" width="11.6640625" style="22" customWidth="1"/>
    <col min="14" max="14" width="12.33203125" style="22" bestFit="1" customWidth="1"/>
    <col min="15" max="35" width="9.5546875" style="22" customWidth="1"/>
    <col min="36" max="36" width="18.6640625" style="22" customWidth="1"/>
    <col min="37" max="37" width="16.6640625" style="22" customWidth="1"/>
    <col min="38" max="38" width="11.5546875" style="22" customWidth="1"/>
    <col min="39" max="16384" width="11.5546875" style="22"/>
  </cols>
  <sheetData>
    <row r="3" spans="2:37" ht="28.8" x14ac:dyDescent="0.3">
      <c r="B3" s="705" t="str">
        <f>+"MATRIZ DE VALORACIÓN"&amp;" "&amp;"-"&amp;" "&amp;Comparativo!B1</f>
        <v>MATRIZ DE VALORACIÓN - SUBPROYECTO A3 - R00</v>
      </c>
      <c r="C3" s="705"/>
      <c r="D3" s="705"/>
      <c r="E3" s="705"/>
      <c r="F3" s="705"/>
      <c r="G3" s="705"/>
      <c r="H3" s="705"/>
      <c r="I3" s="705"/>
      <c r="J3" s="705"/>
      <c r="K3" s="705"/>
      <c r="L3" s="705"/>
      <c r="M3" s="705"/>
      <c r="N3" s="705"/>
      <c r="O3" s="705"/>
      <c r="P3" s="705"/>
      <c r="Q3" s="705"/>
      <c r="R3" s="705"/>
      <c r="S3" s="705"/>
      <c r="T3" s="705"/>
      <c r="U3" s="705"/>
      <c r="V3" s="705"/>
      <c r="W3" s="705"/>
      <c r="X3" s="705"/>
      <c r="Y3" s="705"/>
      <c r="Z3" s="705"/>
      <c r="AA3" s="705"/>
      <c r="AB3" s="705"/>
      <c r="AC3" s="705"/>
      <c r="AD3" s="705"/>
      <c r="AE3" s="705"/>
      <c r="AF3" s="705"/>
      <c r="AG3" s="705"/>
      <c r="AH3" s="705"/>
      <c r="AI3" s="705"/>
    </row>
    <row r="4" spans="2:37" ht="15" thickBot="1" x14ac:dyDescent="0.35">
      <c r="B4" s="87"/>
      <c r="C4" s="87"/>
      <c r="D4" s="87"/>
      <c r="E4" s="88"/>
      <c r="F4" s="88"/>
      <c r="G4" s="88"/>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88"/>
    </row>
    <row r="5" spans="2:37" s="20" customFormat="1" ht="21" customHeight="1" thickTop="1" thickBot="1" x14ac:dyDescent="0.35">
      <c r="B5" s="62" t="s">
        <v>82</v>
      </c>
      <c r="C5" s="63"/>
      <c r="D5" s="63"/>
      <c r="E5" s="67">
        <f>+'Evaluacion Tecnica'!D75/100</f>
        <v>0.5</v>
      </c>
      <c r="F5" s="63"/>
      <c r="G5" s="63"/>
      <c r="H5" s="63"/>
      <c r="I5" s="63"/>
      <c r="J5" s="63"/>
      <c r="K5" s="63"/>
      <c r="L5" s="63"/>
      <c r="M5" s="63"/>
      <c r="N5" s="63"/>
      <c r="O5" s="63"/>
      <c r="P5" s="63"/>
      <c r="Q5" s="63"/>
      <c r="R5" s="63"/>
      <c r="S5" s="63"/>
      <c r="T5" s="63"/>
      <c r="U5" s="63"/>
      <c r="V5" s="63"/>
      <c r="W5" s="63"/>
      <c r="X5" s="63"/>
      <c r="Y5" s="63"/>
      <c r="Z5" s="63"/>
      <c r="AA5" s="63"/>
      <c r="AB5" s="63"/>
      <c r="AC5" s="63"/>
      <c r="AD5" s="63"/>
      <c r="AE5" s="63"/>
      <c r="AF5" s="63"/>
      <c r="AG5" s="63"/>
      <c r="AH5" s="63"/>
      <c r="AI5" s="64"/>
    </row>
    <row r="6" spans="2:37" s="23" customFormat="1" ht="35.25" customHeight="1" thickTop="1" x14ac:dyDescent="0.3">
      <c r="B6" s="707" t="s">
        <v>83</v>
      </c>
      <c r="C6" s="709" t="s">
        <v>84</v>
      </c>
      <c r="D6" s="709" t="s">
        <v>85</v>
      </c>
      <c r="E6" s="50" t="s">
        <v>86</v>
      </c>
      <c r="F6" s="674" t="str">
        <f>IF(Comparativo!T3="","",Comparativo!T3)</f>
        <v>CONSORCIO CHAQUICOCHA S.R.L.</v>
      </c>
      <c r="G6" s="675"/>
      <c r="H6" s="676"/>
      <c r="I6" s="677" t="str">
        <f>IF(Comparativo!V3="","",Comparativo!V3)</f>
        <v/>
      </c>
      <c r="J6" s="675"/>
      <c r="K6" s="678"/>
      <c r="L6" s="674" t="str">
        <f>IF(Comparativo!X3="","",Comparativo!X3)</f>
        <v/>
      </c>
      <c r="M6" s="675"/>
      <c r="N6" s="676"/>
      <c r="O6" s="677" t="str">
        <f>IF(Comparativo!Z3="","",Comparativo!Z3)</f>
        <v/>
      </c>
      <c r="P6" s="675"/>
      <c r="Q6" s="678"/>
      <c r="R6" s="674" t="str">
        <f>IF(Comparativo!AB3="","",Comparativo!AB3)</f>
        <v/>
      </c>
      <c r="S6" s="675"/>
      <c r="T6" s="676"/>
      <c r="U6" s="677" t="str">
        <f>IF(Comparativo!AD3="","",Comparativo!AD3)</f>
        <v/>
      </c>
      <c r="V6" s="675"/>
      <c r="W6" s="678"/>
      <c r="X6" s="674" t="str">
        <f>IF(Comparativo!AF3="","",Comparativo!AF3)</f>
        <v/>
      </c>
      <c r="Y6" s="675"/>
      <c r="Z6" s="676"/>
      <c r="AA6" s="677" t="str">
        <f>IF(Comparativo!AH3="","",Comparativo!AH3)</f>
        <v/>
      </c>
      <c r="AB6" s="675"/>
      <c r="AC6" s="678"/>
      <c r="AD6" s="674" t="str">
        <f>IF(Comparativo!AJ3="","",Comparativo!AJ3)</f>
        <v/>
      </c>
      <c r="AE6" s="675"/>
      <c r="AF6" s="676"/>
      <c r="AG6" s="674" t="str">
        <f>IF(Comparativo!AL3="","",Comparativo!AL3)</f>
        <v/>
      </c>
      <c r="AH6" s="675"/>
      <c r="AI6" s="676"/>
      <c r="AJ6" s="706"/>
      <c r="AK6" s="706"/>
    </row>
    <row r="7" spans="2:37" s="23" customFormat="1" ht="27" customHeight="1" x14ac:dyDescent="0.3">
      <c r="B7" s="708"/>
      <c r="C7" s="710"/>
      <c r="D7" s="710"/>
      <c r="E7" s="46" t="s">
        <v>87</v>
      </c>
      <c r="F7" s="68" t="s">
        <v>88</v>
      </c>
      <c r="G7" s="69" t="s">
        <v>89</v>
      </c>
      <c r="H7" s="70" t="s">
        <v>90</v>
      </c>
      <c r="I7" s="71" t="s">
        <v>88</v>
      </c>
      <c r="J7" s="69" t="s">
        <v>89</v>
      </c>
      <c r="K7" s="72" t="s">
        <v>90</v>
      </c>
      <c r="L7" s="68" t="s">
        <v>88</v>
      </c>
      <c r="M7" s="69" t="s">
        <v>89</v>
      </c>
      <c r="N7" s="70" t="s">
        <v>90</v>
      </c>
      <c r="O7" s="71" t="s">
        <v>88</v>
      </c>
      <c r="P7" s="69" t="s">
        <v>89</v>
      </c>
      <c r="Q7" s="72" t="s">
        <v>90</v>
      </c>
      <c r="R7" s="68" t="s">
        <v>88</v>
      </c>
      <c r="S7" s="69" t="s">
        <v>89</v>
      </c>
      <c r="T7" s="70" t="s">
        <v>90</v>
      </c>
      <c r="U7" s="71" t="s">
        <v>88</v>
      </c>
      <c r="V7" s="69" t="s">
        <v>89</v>
      </c>
      <c r="W7" s="72" t="s">
        <v>90</v>
      </c>
      <c r="X7" s="68" t="s">
        <v>88</v>
      </c>
      <c r="Y7" s="69" t="s">
        <v>89</v>
      </c>
      <c r="Z7" s="70" t="s">
        <v>90</v>
      </c>
      <c r="AA7" s="71" t="s">
        <v>88</v>
      </c>
      <c r="AB7" s="69" t="s">
        <v>89</v>
      </c>
      <c r="AC7" s="72" t="s">
        <v>90</v>
      </c>
      <c r="AD7" s="68" t="s">
        <v>88</v>
      </c>
      <c r="AE7" s="69" t="s">
        <v>89</v>
      </c>
      <c r="AF7" s="70" t="s">
        <v>90</v>
      </c>
      <c r="AG7" s="68" t="s">
        <v>88</v>
      </c>
      <c r="AH7" s="69" t="s">
        <v>89</v>
      </c>
      <c r="AI7" s="70" t="s">
        <v>90</v>
      </c>
      <c r="AJ7" s="24" t="s">
        <v>91</v>
      </c>
      <c r="AK7" s="24" t="s">
        <v>92</v>
      </c>
    </row>
    <row r="8" spans="2:37" s="23" customFormat="1" ht="19.2" customHeight="1" thickBot="1" x14ac:dyDescent="0.35">
      <c r="B8" s="80" t="s">
        <v>93</v>
      </c>
      <c r="C8" s="89">
        <v>100</v>
      </c>
      <c r="D8" s="89">
        <v>0</v>
      </c>
      <c r="E8" s="90">
        <v>100</v>
      </c>
      <c r="F8" s="91" t="str">
        <f>+'Resumen Técnico'!C7</f>
        <v/>
      </c>
      <c r="G8" s="92" t="str">
        <f>+'Resumen Técnico'!C6</f>
        <v/>
      </c>
      <c r="H8" s="93" t="str">
        <f>IF(G8="","",(+G8*$E8))</f>
        <v/>
      </c>
      <c r="I8" s="94" t="str">
        <f>+'Resumen Técnico'!D7</f>
        <v/>
      </c>
      <c r="J8" s="92" t="str">
        <f>+'Resumen Técnico'!D6</f>
        <v/>
      </c>
      <c r="K8" s="95" t="str">
        <f>IF(J8="","",(+J8*$E8))</f>
        <v/>
      </c>
      <c r="L8" s="91" t="str">
        <f>+'Resumen Técnico'!E7</f>
        <v/>
      </c>
      <c r="M8" s="92" t="str">
        <f>+'Resumen Técnico'!E6</f>
        <v/>
      </c>
      <c r="N8" s="93" t="str">
        <f>IF(M8="","",(+M8*$E8))</f>
        <v/>
      </c>
      <c r="O8" s="94" t="str">
        <f>+'Resumen Técnico'!F7</f>
        <v/>
      </c>
      <c r="P8" s="92" t="str">
        <f>+'Resumen Técnico'!F6</f>
        <v/>
      </c>
      <c r="Q8" s="95" t="str">
        <f>IF(P8="","",(+P8*$E8))</f>
        <v/>
      </c>
      <c r="R8" s="91" t="str">
        <f>+'Resumen Técnico'!G7</f>
        <v/>
      </c>
      <c r="S8" s="92" t="str">
        <f>+'Resumen Técnico'!G6</f>
        <v/>
      </c>
      <c r="T8" s="93" t="str">
        <f>IF(S8="","",(+S8*$E8))</f>
        <v/>
      </c>
      <c r="U8" s="94" t="str">
        <f>+'Resumen Técnico'!H7</f>
        <v/>
      </c>
      <c r="V8" s="92" t="str">
        <f>+'Resumen Técnico'!H6</f>
        <v/>
      </c>
      <c r="W8" s="95" t="str">
        <f>IF(V8="","",(+V8*$E8))</f>
        <v/>
      </c>
      <c r="X8" s="91" t="str">
        <f>+'Resumen Técnico'!I7</f>
        <v/>
      </c>
      <c r="Y8" s="92" t="str">
        <f>+'Resumen Técnico'!I6</f>
        <v/>
      </c>
      <c r="Z8" s="93" t="str">
        <f>IF(Y8="","",(+Y8*$E8))</f>
        <v/>
      </c>
      <c r="AA8" s="94" t="str">
        <f>+'Resumen Técnico'!J7</f>
        <v/>
      </c>
      <c r="AB8" s="92" t="str">
        <f>+'Resumen Técnico'!J6</f>
        <v/>
      </c>
      <c r="AC8" s="95" t="str">
        <f>IF(AB8="","",(+AB8*$E8))</f>
        <v/>
      </c>
      <c r="AD8" s="91" t="str">
        <f>+'Resumen Técnico'!K7</f>
        <v/>
      </c>
      <c r="AE8" s="92" t="str">
        <f>+'Resumen Técnico'!K6</f>
        <v/>
      </c>
      <c r="AF8" s="93" t="str">
        <f>IF(AE8="","",(+AE8*$E8))</f>
        <v/>
      </c>
      <c r="AG8" s="91" t="str">
        <f>+'Resumen Técnico'!L7</f>
        <v/>
      </c>
      <c r="AH8" s="92" t="str">
        <f>+'Resumen Técnico'!L6</f>
        <v/>
      </c>
      <c r="AI8" s="93" t="str">
        <f>IF(AH8="","",(+AH8*$E8))</f>
        <v/>
      </c>
    </row>
    <row r="9" spans="2:37" s="23" customFormat="1" ht="19.95" customHeight="1" thickTop="1" thickBot="1" x14ac:dyDescent="0.35">
      <c r="B9" s="55" t="s">
        <v>94</v>
      </c>
      <c r="C9" s="61"/>
      <c r="D9" s="61"/>
      <c r="E9" s="57">
        <f>SUM(E8:E8)</f>
        <v>100</v>
      </c>
      <c r="F9" s="96"/>
      <c r="G9" s="58"/>
      <c r="H9" s="59">
        <f>+SUM(H8:H8)</f>
        <v>0</v>
      </c>
      <c r="I9" s="97" t="s">
        <v>95</v>
      </c>
      <c r="J9" s="58"/>
      <c r="K9" s="60">
        <f>+SUM(K8:K8)</f>
        <v>0</v>
      </c>
      <c r="L9" s="96"/>
      <c r="M9" s="58"/>
      <c r="N9" s="59">
        <f>+SUM(N8:N8)</f>
        <v>0</v>
      </c>
      <c r="O9" s="97" t="s">
        <v>95</v>
      </c>
      <c r="P9" s="58"/>
      <c r="Q9" s="60">
        <f>+SUM(Q8:Q8)</f>
        <v>0</v>
      </c>
      <c r="R9" s="96" t="s">
        <v>95</v>
      </c>
      <c r="S9" s="58"/>
      <c r="T9" s="59">
        <f>+SUM(T8:T8)</f>
        <v>0</v>
      </c>
      <c r="U9" s="97" t="s">
        <v>95</v>
      </c>
      <c r="V9" s="58"/>
      <c r="W9" s="60">
        <f>+SUM(W8:W8)</f>
        <v>0</v>
      </c>
      <c r="X9" s="96" t="s">
        <v>95</v>
      </c>
      <c r="Y9" s="58"/>
      <c r="Z9" s="59">
        <f>+SUM(Z8:Z8)</f>
        <v>0</v>
      </c>
      <c r="AA9" s="97" t="s">
        <v>95</v>
      </c>
      <c r="AB9" s="58"/>
      <c r="AC9" s="60">
        <f>+SUM(AC8:AC8)</f>
        <v>0</v>
      </c>
      <c r="AD9" s="96" t="s">
        <v>95</v>
      </c>
      <c r="AE9" s="58"/>
      <c r="AF9" s="59">
        <f>+SUM(AF8:AF8)</f>
        <v>0</v>
      </c>
      <c r="AG9" s="96" t="s">
        <v>95</v>
      </c>
      <c r="AH9" s="58"/>
      <c r="AI9" s="59">
        <f>+SUM(AI8:AI8)</f>
        <v>0</v>
      </c>
      <c r="AJ9" s="25"/>
    </row>
    <row r="10" spans="2:37" ht="9.4499999999999993" customHeight="1" thickTop="1" x14ac:dyDescent="0.3"/>
    <row r="11" spans="2:37" ht="9.4499999999999993" customHeight="1" thickBot="1" x14ac:dyDescent="0.35"/>
    <row r="12" spans="2:37" s="23" customFormat="1" ht="21" customHeight="1" thickTop="1" thickBot="1" x14ac:dyDescent="0.35">
      <c r="B12" s="62" t="s">
        <v>96</v>
      </c>
      <c r="C12" s="63"/>
      <c r="D12" s="63"/>
      <c r="E12" s="67">
        <f>+'Evaluacion Tecnica'!D84/100</f>
        <v>0.5</v>
      </c>
      <c r="F12" s="65"/>
      <c r="G12" s="65"/>
      <c r="H12" s="65"/>
      <c r="I12" s="63"/>
      <c r="J12" s="63"/>
      <c r="K12" s="63"/>
      <c r="L12" s="65"/>
      <c r="M12" s="65"/>
      <c r="N12" s="65"/>
      <c r="O12" s="63"/>
      <c r="P12" s="63"/>
      <c r="Q12" s="63"/>
      <c r="R12" s="65"/>
      <c r="S12" s="65"/>
      <c r="T12" s="65"/>
      <c r="U12" s="63"/>
      <c r="V12" s="63"/>
      <c r="W12" s="63"/>
      <c r="X12" s="65"/>
      <c r="Y12" s="65"/>
      <c r="Z12" s="65"/>
      <c r="AA12" s="65"/>
      <c r="AB12" s="65"/>
      <c r="AC12" s="65"/>
      <c r="AD12" s="65"/>
      <c r="AE12" s="65"/>
      <c r="AF12" s="65"/>
      <c r="AG12" s="65"/>
      <c r="AH12" s="65"/>
      <c r="AI12" s="66"/>
    </row>
    <row r="13" spans="2:37" s="26" customFormat="1" ht="30.75" customHeight="1" thickTop="1" x14ac:dyDescent="0.3">
      <c r="B13" s="707" t="s">
        <v>83</v>
      </c>
      <c r="C13" s="709" t="s">
        <v>84</v>
      </c>
      <c r="D13" s="709" t="s">
        <v>85</v>
      </c>
      <c r="E13" s="50" t="s">
        <v>86</v>
      </c>
      <c r="F13" s="674" t="str">
        <f>+F6</f>
        <v>CONSORCIO CHAQUICOCHA S.R.L.</v>
      </c>
      <c r="G13" s="675"/>
      <c r="H13" s="676"/>
      <c r="I13" s="677" t="str">
        <f>+I6</f>
        <v/>
      </c>
      <c r="J13" s="675"/>
      <c r="K13" s="678"/>
      <c r="L13" s="674" t="str">
        <f>+L6</f>
        <v/>
      </c>
      <c r="M13" s="675"/>
      <c r="N13" s="676"/>
      <c r="O13" s="677" t="str">
        <f>+O6</f>
        <v/>
      </c>
      <c r="P13" s="675"/>
      <c r="Q13" s="678"/>
      <c r="R13" s="674" t="str">
        <f>+R6</f>
        <v/>
      </c>
      <c r="S13" s="675"/>
      <c r="T13" s="676"/>
      <c r="U13" s="677" t="str">
        <f>+U6</f>
        <v/>
      </c>
      <c r="V13" s="675"/>
      <c r="W13" s="678"/>
      <c r="X13" s="674" t="str">
        <f>+X6</f>
        <v/>
      </c>
      <c r="Y13" s="675"/>
      <c r="Z13" s="676"/>
      <c r="AA13" s="677" t="str">
        <f>+AA6</f>
        <v/>
      </c>
      <c r="AB13" s="675"/>
      <c r="AC13" s="678"/>
      <c r="AD13" s="674" t="str">
        <f>+AD6</f>
        <v/>
      </c>
      <c r="AE13" s="675"/>
      <c r="AF13" s="676"/>
      <c r="AG13" s="674" t="str">
        <f>+AG6</f>
        <v/>
      </c>
      <c r="AH13" s="675"/>
      <c r="AI13" s="676"/>
    </row>
    <row r="14" spans="2:37" s="26" customFormat="1" ht="18" customHeight="1" x14ac:dyDescent="0.3">
      <c r="B14" s="708"/>
      <c r="C14" s="710"/>
      <c r="D14" s="710"/>
      <c r="E14" s="46" t="s">
        <v>87</v>
      </c>
      <c r="F14" s="47" t="s">
        <v>88</v>
      </c>
      <c r="G14" s="51" t="s">
        <v>89</v>
      </c>
      <c r="H14" s="48" t="s">
        <v>90</v>
      </c>
      <c r="I14" s="49" t="s">
        <v>88</v>
      </c>
      <c r="J14" s="51" t="s">
        <v>89</v>
      </c>
      <c r="K14" s="46" t="s">
        <v>90</v>
      </c>
      <c r="L14" s="47" t="s">
        <v>88</v>
      </c>
      <c r="M14" s="51" t="s">
        <v>89</v>
      </c>
      <c r="N14" s="48" t="s">
        <v>90</v>
      </c>
      <c r="O14" s="49" t="s">
        <v>88</v>
      </c>
      <c r="P14" s="51" t="s">
        <v>89</v>
      </c>
      <c r="Q14" s="46" t="s">
        <v>90</v>
      </c>
      <c r="R14" s="47" t="s">
        <v>88</v>
      </c>
      <c r="S14" s="51" t="s">
        <v>89</v>
      </c>
      <c r="T14" s="48" t="s">
        <v>90</v>
      </c>
      <c r="U14" s="49" t="s">
        <v>88</v>
      </c>
      <c r="V14" s="51" t="s">
        <v>89</v>
      </c>
      <c r="W14" s="46" t="s">
        <v>90</v>
      </c>
      <c r="X14" s="47" t="s">
        <v>88</v>
      </c>
      <c r="Y14" s="51" t="s">
        <v>89</v>
      </c>
      <c r="Z14" s="48" t="s">
        <v>90</v>
      </c>
      <c r="AA14" s="49" t="s">
        <v>88</v>
      </c>
      <c r="AB14" s="51" t="s">
        <v>89</v>
      </c>
      <c r="AC14" s="46" t="s">
        <v>90</v>
      </c>
      <c r="AD14" s="47" t="s">
        <v>88</v>
      </c>
      <c r="AE14" s="51" t="s">
        <v>89</v>
      </c>
      <c r="AF14" s="48" t="s">
        <v>90</v>
      </c>
      <c r="AG14" s="47" t="s">
        <v>88</v>
      </c>
      <c r="AH14" s="51" t="s">
        <v>89</v>
      </c>
      <c r="AI14" s="48" t="s">
        <v>90</v>
      </c>
      <c r="AJ14" s="27" t="s">
        <v>91</v>
      </c>
      <c r="AK14" s="27" t="s">
        <v>92</v>
      </c>
    </row>
    <row r="15" spans="2:37" s="23" customFormat="1" ht="19.2" customHeight="1" x14ac:dyDescent="0.3">
      <c r="B15" s="98" t="str">
        <f>+Comparativo!B282</f>
        <v>TOTAL OFERTA FINAL</v>
      </c>
      <c r="C15" s="99">
        <v>100</v>
      </c>
      <c r="D15" s="99">
        <v>50</v>
      </c>
      <c r="E15" s="100">
        <v>45</v>
      </c>
      <c r="F15" s="101"/>
      <c r="G15" s="102" t="str">
        <f>IF(F15="","",IF(F15=$AK$15,100,IF(F15=$AJ$15,50,IF(F15/$AK$15=2,(F15/$AJ$15)*100,IF(F15/$AK$15&gt;2,(((F15/$AK$15)-2)-1)*-100,($AK$15/F15)*100)))))</f>
        <v/>
      </c>
      <c r="H15" s="103" t="str">
        <f>IF(G15="","",+G15*$E15/100)</f>
        <v/>
      </c>
      <c r="I15" s="101"/>
      <c r="J15" s="102" t="str">
        <f>IF(I15="","",IF(I15=$AK$15,100,IF(I15=$AJ$15,50,IF(I15/$AK$15=2,(I15/$AJ$15)*100,IF(I15/$AK$15&gt;2,(((I15/$AK$15)-2)-1)*-100,($AK$15/I15)*100)))))</f>
        <v/>
      </c>
      <c r="K15" s="104" t="str">
        <f>IF(J15="","",+J15*$E15/100)</f>
        <v/>
      </c>
      <c r="L15" s="101" t="str">
        <f>IF(Comparativo!X282="","",Comparativo!X282)</f>
        <v/>
      </c>
      <c r="M15" s="102" t="str">
        <f>IF(L15="","",IF(L15=$AK$15,100,IF(L15=$AJ$15,50,IF(L15/$AK$15=2,(L15/$AJ$15)*100,IF(L15/$AK$15&gt;2,(((L15/$AK$15)-2)-1)*-100,($AK$15/L15)*100)))))</f>
        <v/>
      </c>
      <c r="N15" s="103" t="str">
        <f>IF(M15="","",+M15*$E15/100)</f>
        <v/>
      </c>
      <c r="O15" s="101" t="str">
        <f>IF(Comparativo!Z282="","",Comparativo!Z282)</f>
        <v/>
      </c>
      <c r="P15" s="102" t="str">
        <f>IF(O15="","",IF(O15=$AK$15,100,IF(O15=$AJ$15,50,IF(O15/$AK$15=2,(O15/$AJ$15)*100,IF(O15/$AK$15&gt;2,(((O15/$AK$15)-2)-1)*-100,($AK$15/O15)*100)))))</f>
        <v/>
      </c>
      <c r="Q15" s="104" t="str">
        <f>IF(P15="","",+P15*$E15/100)</f>
        <v/>
      </c>
      <c r="R15" s="101" t="str">
        <f>IF(Comparativo!AB282="","",Comparativo!AB282)</f>
        <v/>
      </c>
      <c r="S15" s="102" t="str">
        <f>IF(R15="","",IF(R15=$AK$15,100,IF(R15=$AJ$15,50,IF(R15/$AK$15=2,(R15/$AJ$15)*100,IF(R15/$AK$15&gt;2,(((R15/$AK$15)-2)-1)*-100,($AK$15/R15)*100)))))</f>
        <v/>
      </c>
      <c r="T15" s="103" t="str">
        <f>IF(S15="","",+S15*$E15/100)</f>
        <v/>
      </c>
      <c r="U15" s="101" t="str">
        <f>IF(Comparativo!AD282="","",Comparativo!AD282)</f>
        <v/>
      </c>
      <c r="V15" s="102" t="str">
        <f>IF(U15="","",IF(U15=$AK$15,100,IF(U15=$AJ$15,50,IF(U15/$AK$15=2,(U15/$AJ$15)*100,IF(U15/$AK$15&gt;2,(((U15/$AK$15)-2)-1)*-100,($AK$15/U15)*100)))))</f>
        <v/>
      </c>
      <c r="W15" s="104" t="str">
        <f>IF(V15="","",+V15*$E15/100)</f>
        <v/>
      </c>
      <c r="X15" s="101" t="str">
        <f>IF(Comparativo!AF282="","",Comparativo!AF282)</f>
        <v/>
      </c>
      <c r="Y15" s="102" t="str">
        <f>IF(X15="","",IF(X15=$AK$15,100,IF(X15=$AJ$15,50,IF(X15/$AK$15=2,(X15/$AJ$15)*100,IF(X15/$AK$15&gt;2,(((X15/$AK$15)-2)-1)*-100,($AK$15/X15)*100)))))</f>
        <v/>
      </c>
      <c r="Z15" s="103" t="str">
        <f>IF(Y15="","",+Y15*$E15/100)</f>
        <v/>
      </c>
      <c r="AA15" s="101" t="str">
        <f>IF(Comparativo!AH282="","",Comparativo!AH282)</f>
        <v/>
      </c>
      <c r="AB15" s="102" t="str">
        <f>IF(AA15="","",IF(AA15=$AK$15,100,IF(AA15=$AJ$15,50,IF(AA15/$AK$15=2,(AA15/$AJ$15)*100,IF(AA15/$AK$15&gt;2,(((AA15/$AK$15)-2)-1)*-100,($AK$15/AA15)*100)))))</f>
        <v/>
      </c>
      <c r="AC15" s="104" t="str">
        <f>IF(AB15="","",+AB15*$E15/100)</f>
        <v/>
      </c>
      <c r="AD15" s="101" t="str">
        <f>IF(Comparativo!AJ282="","",Comparativo!AJ282)</f>
        <v/>
      </c>
      <c r="AE15" s="102" t="str">
        <f>IF(AD15="","",IF(AD15=$AK$15,100,IF(AD15=$AJ$15,50,IF(AD15/$AK$15=2,(AD15/$AJ$15)*100,IF(AD15/$AK$15&gt;2,(((AD15/$AK$15)-2)-1)*-100,($AK$15/AD15)*100)))))</f>
        <v/>
      </c>
      <c r="AF15" s="103" t="str">
        <f>IF(AE15="","",+AE15*$E15/100)</f>
        <v/>
      </c>
      <c r="AG15" s="101" t="str">
        <f>IF(Comparativo!AL282="","",Comparativo!AL282)</f>
        <v/>
      </c>
      <c r="AH15" s="102" t="str">
        <f>IF(AG15="","",IF(AG15=$AK$15,100,IF(AG15=$AJ$15,50,IF(AG15/$AK$15=2,(AG15/$AJ$15)*100,IF(AG15/$AK$15&gt;2,(((AG15/$AK$15)-2)-1)*-100,($AK$15/AG15)*100)))))</f>
        <v/>
      </c>
      <c r="AI15" s="103" t="str">
        <f>IF(AH15="","",+AH15*$E15/100)</f>
        <v/>
      </c>
      <c r="AJ15" s="23">
        <f>MAX(Comparativo!T282:AM282)</f>
        <v>37440563.929299995</v>
      </c>
      <c r="AK15" s="23">
        <f>MIN(Comparativo!T282:AM282)</f>
        <v>37440563.929299995</v>
      </c>
    </row>
    <row r="16" spans="2:37" s="23" customFormat="1" ht="19.2" customHeight="1" x14ac:dyDescent="0.3">
      <c r="B16" s="105" t="str">
        <f>+Comparativo!B291</f>
        <v>ACEPTACION DE CONDICIONES CONTRACTUALES</v>
      </c>
      <c r="C16" s="106">
        <v>100</v>
      </c>
      <c r="D16" s="106">
        <v>0</v>
      </c>
      <c r="E16" s="107">
        <v>1</v>
      </c>
      <c r="F16" s="108"/>
      <c r="G16" s="109" t="str">
        <f>IF(F16="","",IF(F16="SI",$C$16,IF(F16="NO",$D$16,"")))</f>
        <v/>
      </c>
      <c r="H16" s="110" t="str">
        <f>IF(G16="","",+G16*$E16/100)</f>
        <v/>
      </c>
      <c r="I16" s="108"/>
      <c r="J16" s="109" t="str">
        <f>IF(I16="","",IF(I16="SI",$C$16,IF(I16="NO",$D$16,"")))</f>
        <v/>
      </c>
      <c r="K16" s="111" t="str">
        <f>IF(J16="","",+J16*$E16/100)</f>
        <v/>
      </c>
      <c r="L16" s="108"/>
      <c r="M16" s="109" t="str">
        <f>IF(L16="","",IF(L16="SI",$C$16,IF(L16="NO",$D$16,"")))</f>
        <v/>
      </c>
      <c r="N16" s="110" t="str">
        <f>IF(M16="","",+M16*$E16/100)</f>
        <v/>
      </c>
      <c r="O16" s="108" t="str">
        <f>IF(+Comparativo!Z291="","",+Comparativo!Z291)</f>
        <v/>
      </c>
      <c r="P16" s="109" t="str">
        <f>IF(O16="","",IF(O16="SI",$C$16,IF(O16="NO",$D$16,"")))</f>
        <v/>
      </c>
      <c r="Q16" s="111" t="str">
        <f>IF(P16="","",+P16*$E16/100)</f>
        <v/>
      </c>
      <c r="R16" s="108" t="str">
        <f>IF(+Comparativo!AB291="","",+Comparativo!AB291)</f>
        <v/>
      </c>
      <c r="S16" s="109" t="str">
        <f>IF(R16="","",IF(R16="SI",$C$16,IF(R16="NO",$D$16,"")))</f>
        <v/>
      </c>
      <c r="T16" s="110" t="str">
        <f>IF(S16="","",+S16*$E16/100)</f>
        <v/>
      </c>
      <c r="U16" s="108" t="str">
        <f>IF(+Comparativo!AD291="","",+Comparativo!AD291)</f>
        <v/>
      </c>
      <c r="V16" s="109" t="str">
        <f>IF(U16="","",IF(U16="SI",$C$16,IF(U16="NO",$D$16,"")))</f>
        <v/>
      </c>
      <c r="W16" s="111" t="str">
        <f>IF(V16="","",+V16*$E16/100)</f>
        <v/>
      </c>
      <c r="X16" s="108" t="str">
        <f>IF(+Comparativo!AF291="","",+Comparativo!AF291)</f>
        <v/>
      </c>
      <c r="Y16" s="109" t="str">
        <f>IF(X16="","",IF(X16="SI",$C$16,IF(X16="NO",$D$16,"")))</f>
        <v/>
      </c>
      <c r="Z16" s="110" t="str">
        <f>IF(Y16="","",+Y16*$E16/100)</f>
        <v/>
      </c>
      <c r="AA16" s="108" t="str">
        <f>IF(+Comparativo!AH291="","",+Comparativo!AH291)</f>
        <v/>
      </c>
      <c r="AB16" s="109" t="str">
        <f>IF(AA16="","",IF(AA16="SI",$C$16,IF(AA16="NO",$D$16,"")))</f>
        <v/>
      </c>
      <c r="AC16" s="111" t="str">
        <f>IF(AB16="","",+AB16*$E16/100)</f>
        <v/>
      </c>
      <c r="AD16" s="108" t="str">
        <f>IF(+Comparativo!AJ291="","",+Comparativo!AJ291)</f>
        <v/>
      </c>
      <c r="AE16" s="109" t="str">
        <f>IF(AD16="","",IF(AD16="SI",$C$16,IF(AD16="NO",$D$16,"")))</f>
        <v/>
      </c>
      <c r="AF16" s="110" t="str">
        <f>IF(AE16="","",+AE16*$E16/100)</f>
        <v/>
      </c>
      <c r="AG16" s="108" t="str">
        <f>IF(+Comparativo!AL291="","",+Comparativo!AL291)</f>
        <v/>
      </c>
      <c r="AH16" s="109" t="str">
        <f>IF(AG16="","",IF(AG16="SI",$C$16,IF(AG16="NO",$D$16,"")))</f>
        <v/>
      </c>
      <c r="AI16" s="110" t="str">
        <f>IF(AH16="","",+AH16*$E16/100)</f>
        <v/>
      </c>
    </row>
    <row r="17" spans="2:38" s="23" customFormat="1" ht="19.2" customHeight="1" x14ac:dyDescent="0.3">
      <c r="B17" s="160" t="s">
        <v>20</v>
      </c>
      <c r="C17" s="106">
        <v>100</v>
      </c>
      <c r="D17" s="106">
        <v>0</v>
      </c>
      <c r="E17" s="107">
        <v>1</v>
      </c>
      <c r="F17" s="108"/>
      <c r="G17" s="109"/>
      <c r="H17" s="110" t="str">
        <f>IF(F17="","",IF(F17=60,$E$17,IF(F17=45,8,IF(F17=30,4,IF(F17=0,0)))))</f>
        <v/>
      </c>
      <c r="I17" s="161"/>
      <c r="J17" s="109"/>
      <c r="K17" s="110" t="str">
        <f>IF(I17="","",IF(I17=60,$E$17,IF(I17=45,8,IF(I17=30,4,IF(I17=0,0)))))</f>
        <v/>
      </c>
      <c r="L17" s="108"/>
      <c r="M17" s="109"/>
      <c r="N17" s="110" t="str">
        <f>IF(L17="","",IF(L17=60,$E$17,IF(L17=45,8,IF(L17=30,4,IF(L17=0,0)))))</f>
        <v/>
      </c>
      <c r="O17" s="113" t="str">
        <f>IF(E17=0,"",IF(+Comparativo!Z288="","",+Comparativo!Z288))</f>
        <v/>
      </c>
      <c r="P17" s="109" t="str">
        <f>IF(O17="","",IF(O17=0.1,$C$17,$D$17))</f>
        <v/>
      </c>
      <c r="Q17" s="111" t="str">
        <f>IF(P17="","",+P17*$E17/100)</f>
        <v/>
      </c>
      <c r="R17" s="112" t="str">
        <f>IF(E17=0,"",IF(+Comparativo!AB288="","",+Comparativo!AB288))</f>
        <v/>
      </c>
      <c r="S17" s="109" t="str">
        <f>IF(R17="","",IF(R17=0.1,$C$17,$D$17))</f>
        <v/>
      </c>
      <c r="T17" s="110" t="str">
        <f>IF(S17="","",+S17*$E17/100)</f>
        <v/>
      </c>
      <c r="U17" s="113" t="str">
        <f>IF(E17=0,"",IF(+Comparativo!AD288="","",+Comparativo!AD288))</f>
        <v/>
      </c>
      <c r="V17" s="109" t="str">
        <f>IF(U17="","",IF(U17=0.1,$C$17,$D$17))</f>
        <v/>
      </c>
      <c r="W17" s="111" t="str">
        <f>IF(V17="","",+V17*$E17/100)</f>
        <v/>
      </c>
      <c r="X17" s="112" t="str">
        <f>IF(H17=0,"",IF(+Comparativo!AF288="","",+Comparativo!AF288))</f>
        <v/>
      </c>
      <c r="Y17" s="109" t="str">
        <f>IF(X17="","",IF(X17=0.1,$C$17,$D$17))</f>
        <v/>
      </c>
      <c r="Z17" s="110" t="str">
        <f>IF(Y17="","",+Y17*$E17/100)</f>
        <v/>
      </c>
      <c r="AA17" s="113" t="str">
        <f>IF(K17=0,"",IF(+Comparativo!AH288="","",+Comparativo!AH288))</f>
        <v/>
      </c>
      <c r="AB17" s="109" t="str">
        <f>IF(AA17="","",IF(AA17=0.1,$C$17,$D$17))</f>
        <v/>
      </c>
      <c r="AC17" s="111" t="str">
        <f>IF(AB17="","",+AB17*$E17/100)</f>
        <v/>
      </c>
      <c r="AD17" s="112" t="str">
        <f>IF(N17=0,"",IF(+Comparativo!AJ288="","",+Comparativo!AJ288))</f>
        <v/>
      </c>
      <c r="AE17" s="109" t="str">
        <f>IF(AD17="","",IF(AD17=0.1,$C$17,$D$17))</f>
        <v/>
      </c>
      <c r="AF17" s="110" t="str">
        <f>IF(AE17="","",+AE17*$E17/100)</f>
        <v/>
      </c>
      <c r="AG17" s="112" t="str">
        <f>IF(E17=0,"",IF(+Comparativo!AL288="","",+Comparativo!AL288))</f>
        <v/>
      </c>
      <c r="AH17" s="109" t="str">
        <f>IF(AG17="","",IF(AG17=0.1,$C$17,$D$17))</f>
        <v/>
      </c>
      <c r="AI17" s="110" t="str">
        <f>IF(AH17="","",+AH17*$E17/100)</f>
        <v/>
      </c>
    </row>
    <row r="18" spans="2:38" s="23" customFormat="1" ht="22.95" hidden="1" customHeight="1" x14ac:dyDescent="0.3">
      <c r="B18" s="114" t="str">
        <f>+Comparativo!B289</f>
        <v>RETENCION DE GARANTIA (5%)</v>
      </c>
      <c r="C18" s="106">
        <v>100</v>
      </c>
      <c r="D18" s="106">
        <v>0</v>
      </c>
      <c r="E18" s="107">
        <v>0</v>
      </c>
      <c r="F18" s="112"/>
      <c r="G18" s="109" t="str">
        <f>IF(F18="","",IF(F18=0.05,$C$18,$D$18))</f>
        <v/>
      </c>
      <c r="H18" s="110" t="str">
        <f>IF(G18="","",+G18*$E18/100)</f>
        <v/>
      </c>
      <c r="I18" s="113"/>
      <c r="J18" s="109" t="str">
        <f>IF(I18="","",IF(I18=0.05,$C$18,$D$18))</f>
        <v/>
      </c>
      <c r="K18" s="111" t="str">
        <f>IF(J18="","",+J18*$E18/100)</f>
        <v/>
      </c>
      <c r="L18" s="112"/>
      <c r="M18" s="109" t="str">
        <f>IF(L18="","",IF(L18=0.05,$C$18,$D$18))</f>
        <v/>
      </c>
      <c r="N18" s="110" t="str">
        <f>IF(M18="","",+M18*$E18/100)</f>
        <v/>
      </c>
      <c r="O18" s="113" t="str">
        <f>IF(E18=0,"",IF(+Comparativo!Z289="","",+Comparativo!Z289))</f>
        <v/>
      </c>
      <c r="P18" s="109" t="str">
        <f>IF(O18="","",IF(O18=0.05,$C$18,$D$18))</f>
        <v/>
      </c>
      <c r="Q18" s="111" t="str">
        <f>IF(P18="","",+P18*$E18/100)</f>
        <v/>
      </c>
      <c r="R18" s="112" t="str">
        <f>IF(E18=0,"",IF(+Comparativo!AB289="","",+Comparativo!AB289))</f>
        <v/>
      </c>
      <c r="S18" s="109" t="str">
        <f>IF(R18="","",IF(R18=0.05,$C$18,$D$18))</f>
        <v/>
      </c>
      <c r="T18" s="110" t="str">
        <f>IF(S18="","",+S18*$E18/100)</f>
        <v/>
      </c>
      <c r="U18" s="113" t="str">
        <f>IF(E18=0,"",IF(+Comparativo!AD289="","",+Comparativo!AD289))</f>
        <v/>
      </c>
      <c r="V18" s="109" t="str">
        <f>IF(U18="","",IF(U18=0.05,$C$18,$D$18))</f>
        <v/>
      </c>
      <c r="W18" s="111" t="str">
        <f>IF(V18="","",+V18*$E18/100)</f>
        <v/>
      </c>
      <c r="X18" s="112" t="str">
        <f>IF(H18=0,"",IF(+Comparativo!AF289="","",+Comparativo!AF289))</f>
        <v/>
      </c>
      <c r="Y18" s="109" t="str">
        <f>IF(X18="","",IF(X18=0.05,$C$18,$D$18))</f>
        <v/>
      </c>
      <c r="Z18" s="110" t="str">
        <f>IF(Y18="","",+Y18*$E18/100)</f>
        <v/>
      </c>
      <c r="AA18" s="113" t="str">
        <f>IF(K18=0,"",IF(+Comparativo!AH289="","",+Comparativo!AH289))</f>
        <v/>
      </c>
      <c r="AB18" s="109" t="str">
        <f>IF(AA18="","",IF(AA18=0.05,$C$18,$D$18))</f>
        <v/>
      </c>
      <c r="AC18" s="111" t="str">
        <f>IF(AB18="","",+AB18*$E18/100)</f>
        <v/>
      </c>
      <c r="AD18" s="112" t="str">
        <f>IF(N18=0,"",IF(+Comparativo!AJ289="","",+Comparativo!AJ289))</f>
        <v/>
      </c>
      <c r="AE18" s="109" t="str">
        <f>IF(AD18="","",IF(AD18=0.05,$C$18,$D$18))</f>
        <v/>
      </c>
      <c r="AF18" s="110" t="str">
        <f>IF(AE18="","",+AE18*$E18/100)</f>
        <v/>
      </c>
      <c r="AG18" s="112" t="str">
        <f>IF(E18=0,"",IF(+Comparativo!AL289="","",+Comparativo!AL289))</f>
        <v/>
      </c>
      <c r="AH18" s="109" t="str">
        <f>IF(AG18="","",IF(AG18=0.05,$C$18,$D$18))</f>
        <v/>
      </c>
      <c r="AI18" s="110" t="str">
        <f>IF(AH18="","",+AH18*$E18/100)</f>
        <v/>
      </c>
    </row>
    <row r="19" spans="2:38" s="23" customFormat="1" ht="19.2" customHeight="1" thickBot="1" x14ac:dyDescent="0.35">
      <c r="B19" s="80" t="s">
        <v>97</v>
      </c>
      <c r="C19" s="115">
        <v>100</v>
      </c>
      <c r="D19" s="115">
        <v>0</v>
      </c>
      <c r="E19" s="90">
        <v>3</v>
      </c>
      <c r="F19" s="116"/>
      <c r="G19" s="117" t="str">
        <f>IF(F19="","",IF(F19=$AJ$19,$D$19,IF(F19=$AK$19,$C$19,+(1-(F19/$AJ$19))*100)))</f>
        <v/>
      </c>
      <c r="H19" s="93" t="str">
        <f>IF(G19="","",+G19*$E19/100)</f>
        <v/>
      </c>
      <c r="I19" s="116"/>
      <c r="J19" s="117" t="str">
        <f>IF(I19="","",IF(I19=$AJ$19,$D$19,IF(I19=$AK$19,$C$19,+(1-(I19/$AJ$19))*100)))</f>
        <v/>
      </c>
      <c r="K19" s="95" t="str">
        <f>IF(J19="","",+J19*$E19/100)</f>
        <v/>
      </c>
      <c r="L19" s="116"/>
      <c r="M19" s="117" t="str">
        <f>IF(L19="","",IF(L19=$AJ$19,$D$19,IF(L19=$AK$19,$C$19,+(1-(L19/$AJ$19))*100)))</f>
        <v/>
      </c>
      <c r="N19" s="93" t="str">
        <f>IF(M19="","",+M19*$E19/100)</f>
        <v/>
      </c>
      <c r="O19" s="118" t="str">
        <f>IF(+Comparativo!Z284="","",+Comparativo!Z284)</f>
        <v/>
      </c>
      <c r="P19" s="117" t="str">
        <f>IF(O19="","",IF(O19=$AJ$19,$C$19,IF(O19=$AK$19,$D$19,+(O19/$AJ$19)*100)))</f>
        <v/>
      </c>
      <c r="Q19" s="95" t="str">
        <f>IF(P19="","",+P19*$E19/100)</f>
        <v/>
      </c>
      <c r="R19" s="118" t="str">
        <f>IF(+Comparativo!AB284="","",+Comparativo!AB284)</f>
        <v/>
      </c>
      <c r="S19" s="117" t="str">
        <f>IF(R19="","",IF(R19=$AJ$19,$C$19,IF(R19=$AK$19,$D$19,+(R19/$AJ$19)*100)))</f>
        <v/>
      </c>
      <c r="T19" s="93" t="str">
        <f>IF(S19="","",+S19*$E19/100)</f>
        <v/>
      </c>
      <c r="U19" s="118" t="str">
        <f>IF(+Comparativo!AD284="","",+Comparativo!AD284)</f>
        <v/>
      </c>
      <c r="V19" s="117" t="str">
        <f>IF(U19="","",IF(U19=$AJ$19,$C$19,IF(U19=$AK$19,$D$19,+(U19/$AJ$19)*100)))</f>
        <v/>
      </c>
      <c r="W19" s="95" t="str">
        <f>IF(V19="","",+V19*$E19/100)</f>
        <v/>
      </c>
      <c r="X19" s="118" t="str">
        <f>IF(+Comparativo!AF284="","",+Comparativo!AF284)</f>
        <v/>
      </c>
      <c r="Y19" s="117" t="str">
        <f>IF(X19="","",IF(X19=$AJ$19,$C$19,IF(X19=$AK$19,$D$19,+(X19/$AJ$19)*100)))</f>
        <v/>
      </c>
      <c r="Z19" s="93" t="str">
        <f>IF(Y19="","",+Y19*$E19/100)</f>
        <v/>
      </c>
      <c r="AA19" s="118" t="str">
        <f>IF(+Comparativo!AH284="","",+Comparativo!AH284)</f>
        <v/>
      </c>
      <c r="AB19" s="117" t="str">
        <f>IF(AA19="","",IF(AA19=$AJ$19,$C$19,IF(AA19=$AK$19,$D$19,+(AA19/$AJ$19)*100)))</f>
        <v/>
      </c>
      <c r="AC19" s="95" t="str">
        <f>IF(AB19="","",+AB19*$E19/100)</f>
        <v/>
      </c>
      <c r="AD19" s="118" t="str">
        <f>IF(+Comparativo!AJ284="","",+Comparativo!AJ284)</f>
        <v/>
      </c>
      <c r="AE19" s="117" t="str">
        <f>IF(AD19="","",IF(AD19=$AJ$19,$C$19,IF(AD19=$AK$19,$D$19,+(AD19/$AJ$19)*100)))</f>
        <v/>
      </c>
      <c r="AF19" s="93" t="str">
        <f>IF(AE19="","",+AE19*$E19/100)</f>
        <v/>
      </c>
      <c r="AG19" s="118" t="str">
        <f>IF(+Comparativo!AL284="","",+Comparativo!AL284)</f>
        <v/>
      </c>
      <c r="AH19" s="117" t="str">
        <f>IF(AG19="","",IF(AG19=$AJ$19,$C$19,IF(AG19=$AK$19,$D$19,+(AG19/$AJ$19)*100)))</f>
        <v/>
      </c>
      <c r="AI19" s="93" t="str">
        <f>IF(AH19="","",+AH19*$E19/100)</f>
        <v/>
      </c>
      <c r="AJ19" s="81">
        <f>MAX(Comparativo!T285:AM285)</f>
        <v>0.15</v>
      </c>
      <c r="AK19" s="81">
        <f>MIN(Comparativo!T285:AM285)</f>
        <v>0</v>
      </c>
    </row>
    <row r="20" spans="2:38" s="23" customFormat="1" ht="19.95" customHeight="1" thickTop="1" thickBot="1" x14ac:dyDescent="0.35">
      <c r="B20" s="55" t="s">
        <v>98</v>
      </c>
      <c r="C20" s="56"/>
      <c r="D20" s="56"/>
      <c r="E20" s="57">
        <f>SUM(E15:E19)</f>
        <v>50</v>
      </c>
      <c r="F20" s="96"/>
      <c r="G20" s="58"/>
      <c r="H20" s="59">
        <f>+SUM(H15:H19)</f>
        <v>0</v>
      </c>
      <c r="I20" s="97" t="s">
        <v>95</v>
      </c>
      <c r="J20" s="58"/>
      <c r="K20" s="60">
        <f>+SUM(K15:K19)</f>
        <v>0</v>
      </c>
      <c r="L20" s="96" t="s">
        <v>95</v>
      </c>
      <c r="M20" s="58"/>
      <c r="N20" s="59">
        <f>+SUM(N15:N19)</f>
        <v>0</v>
      </c>
      <c r="O20" s="97" t="s">
        <v>95</v>
      </c>
      <c r="P20" s="58"/>
      <c r="Q20" s="60">
        <f>+SUM(Q15:Q19)</f>
        <v>0</v>
      </c>
      <c r="R20" s="96" t="s">
        <v>95</v>
      </c>
      <c r="S20" s="58"/>
      <c r="T20" s="59">
        <f>+SUM(T15:T19)</f>
        <v>0</v>
      </c>
      <c r="U20" s="97" t="s">
        <v>95</v>
      </c>
      <c r="V20" s="58"/>
      <c r="W20" s="60">
        <f>+SUM(W15:W19)</f>
        <v>0</v>
      </c>
      <c r="X20" s="96" t="s">
        <v>95</v>
      </c>
      <c r="Y20" s="58"/>
      <c r="Z20" s="59">
        <f>+SUM(Z15:Z19)</f>
        <v>0</v>
      </c>
      <c r="AA20" s="97" t="s">
        <v>95</v>
      </c>
      <c r="AB20" s="58"/>
      <c r="AC20" s="60">
        <f>+SUM(AC15:AC19)</f>
        <v>0</v>
      </c>
      <c r="AD20" s="96" t="s">
        <v>95</v>
      </c>
      <c r="AE20" s="58"/>
      <c r="AF20" s="59">
        <f>+SUM(AF15:AF19)</f>
        <v>0</v>
      </c>
      <c r="AG20" s="96" t="s">
        <v>95</v>
      </c>
      <c r="AH20" s="58"/>
      <c r="AI20" s="59">
        <f>+SUM(AI15:AI19)</f>
        <v>0</v>
      </c>
    </row>
    <row r="21" spans="2:38" ht="9.4499999999999993" customHeight="1" thickTop="1" x14ac:dyDescent="0.3"/>
    <row r="22" spans="2:38" ht="9.4499999999999993" customHeight="1" thickBot="1" x14ac:dyDescent="0.35"/>
    <row r="23" spans="2:38" s="23" customFormat="1" ht="21" customHeight="1" thickTop="1" x14ac:dyDescent="0.3">
      <c r="B23" s="696" t="s">
        <v>99</v>
      </c>
      <c r="C23" s="697"/>
      <c r="D23" s="697"/>
      <c r="E23" s="697"/>
      <c r="F23" s="697"/>
      <c r="G23" s="697"/>
      <c r="H23" s="697"/>
      <c r="I23" s="697"/>
      <c r="J23" s="697"/>
      <c r="K23" s="697"/>
      <c r="L23" s="697"/>
      <c r="M23" s="697"/>
      <c r="N23" s="697"/>
      <c r="O23" s="697"/>
      <c r="P23" s="697"/>
      <c r="Q23" s="697"/>
      <c r="R23" s="697"/>
      <c r="S23" s="697"/>
      <c r="T23" s="697"/>
      <c r="U23" s="697"/>
      <c r="V23" s="697"/>
      <c r="W23" s="697"/>
      <c r="X23" s="697"/>
      <c r="Y23" s="697"/>
      <c r="Z23" s="697"/>
      <c r="AA23" s="697"/>
      <c r="AB23" s="697"/>
      <c r="AC23" s="697"/>
      <c r="AD23" s="697"/>
      <c r="AE23" s="697"/>
      <c r="AF23" s="697"/>
      <c r="AG23" s="697"/>
      <c r="AH23" s="697"/>
      <c r="AI23" s="698"/>
    </row>
    <row r="24" spans="2:38" x14ac:dyDescent="0.3">
      <c r="B24" s="702"/>
      <c r="C24" s="703"/>
      <c r="D24" s="703"/>
      <c r="E24" s="704"/>
      <c r="F24" s="694"/>
      <c r="G24" s="694"/>
      <c r="H24" s="694"/>
      <c r="I24" s="694"/>
      <c r="J24" s="694"/>
      <c r="K24" s="694"/>
      <c r="L24" s="694"/>
      <c r="M24" s="694"/>
      <c r="N24" s="694"/>
      <c r="O24" s="694"/>
      <c r="P24" s="694"/>
      <c r="Q24" s="694"/>
      <c r="R24" s="694"/>
      <c r="S24" s="694"/>
      <c r="T24" s="694"/>
      <c r="U24" s="694"/>
      <c r="V24" s="694"/>
      <c r="W24" s="694"/>
      <c r="X24" s="666"/>
      <c r="Y24" s="667"/>
      <c r="Z24" s="668"/>
      <c r="AA24" s="666"/>
      <c r="AB24" s="667"/>
      <c r="AC24" s="668"/>
      <c r="AD24" s="666"/>
      <c r="AE24" s="667"/>
      <c r="AF24" s="668"/>
      <c r="AG24" s="694"/>
      <c r="AH24" s="694"/>
      <c r="AI24" s="695"/>
      <c r="AK24" s="23"/>
      <c r="AL24" s="23"/>
    </row>
    <row r="25" spans="2:38" x14ac:dyDescent="0.3">
      <c r="B25" s="702"/>
      <c r="C25" s="703"/>
      <c r="D25" s="703"/>
      <c r="E25" s="704"/>
      <c r="F25" s="694"/>
      <c r="G25" s="694"/>
      <c r="H25" s="694"/>
      <c r="I25" s="694"/>
      <c r="J25" s="694"/>
      <c r="K25" s="694"/>
      <c r="L25" s="694"/>
      <c r="M25" s="694"/>
      <c r="N25" s="694"/>
      <c r="O25" s="694"/>
      <c r="P25" s="694"/>
      <c r="Q25" s="694"/>
      <c r="R25" s="694"/>
      <c r="S25" s="694"/>
      <c r="T25" s="694"/>
      <c r="U25" s="694"/>
      <c r="V25" s="694"/>
      <c r="W25" s="694"/>
      <c r="X25" s="666"/>
      <c r="Y25" s="667"/>
      <c r="Z25" s="668"/>
      <c r="AA25" s="666"/>
      <c r="AB25" s="667"/>
      <c r="AC25" s="668"/>
      <c r="AD25" s="666"/>
      <c r="AE25" s="667"/>
      <c r="AF25" s="668"/>
      <c r="AG25" s="694"/>
      <c r="AH25" s="694"/>
      <c r="AI25" s="695"/>
    </row>
    <row r="26" spans="2:38" ht="15" thickBot="1" x14ac:dyDescent="0.35">
      <c r="B26" s="699"/>
      <c r="C26" s="700"/>
      <c r="D26" s="700"/>
      <c r="E26" s="701"/>
      <c r="F26" s="691"/>
      <c r="G26" s="692"/>
      <c r="H26" s="693"/>
      <c r="I26" s="691"/>
      <c r="J26" s="692"/>
      <c r="K26" s="693"/>
      <c r="L26" s="691"/>
      <c r="M26" s="692"/>
      <c r="N26" s="693"/>
      <c r="O26" s="691"/>
      <c r="P26" s="692"/>
      <c r="Q26" s="693"/>
      <c r="R26" s="691"/>
      <c r="S26" s="692"/>
      <c r="T26" s="693"/>
      <c r="U26" s="691"/>
      <c r="V26" s="692"/>
      <c r="W26" s="693"/>
      <c r="X26" s="669"/>
      <c r="Y26" s="670"/>
      <c r="Z26" s="671"/>
      <c r="AA26" s="669"/>
      <c r="AB26" s="670"/>
      <c r="AC26" s="671"/>
      <c r="AD26" s="669"/>
      <c r="AE26" s="670"/>
      <c r="AF26" s="671"/>
      <c r="AG26" s="711"/>
      <c r="AH26" s="711"/>
      <c r="AI26" s="712"/>
    </row>
    <row r="27" spans="2:38" ht="14.7" customHeight="1" thickTop="1" x14ac:dyDescent="0.3">
      <c r="B27" s="87"/>
      <c r="C27" s="87"/>
      <c r="D27" s="87"/>
      <c r="E27" s="88"/>
      <c r="F27" s="88"/>
      <c r="G27" s="88"/>
      <c r="H27" s="88"/>
      <c r="I27" s="88"/>
      <c r="J27" s="88"/>
      <c r="K27" s="88"/>
      <c r="L27" s="88"/>
      <c r="M27" s="88"/>
      <c r="N27" s="88"/>
      <c r="O27" s="88"/>
      <c r="P27" s="88"/>
      <c r="Q27" s="88"/>
      <c r="R27" s="88"/>
      <c r="S27" s="88"/>
      <c r="T27" s="88"/>
      <c r="U27" s="88"/>
      <c r="V27" s="88"/>
      <c r="W27" s="88"/>
      <c r="X27" s="88"/>
      <c r="Y27" s="88"/>
      <c r="Z27" s="88"/>
      <c r="AA27" s="88"/>
      <c r="AB27" s="88"/>
      <c r="AC27" s="88"/>
      <c r="AD27" s="88"/>
      <c r="AE27" s="88"/>
      <c r="AF27" s="88"/>
      <c r="AG27" s="88"/>
      <c r="AH27" s="88"/>
      <c r="AI27" s="88"/>
    </row>
    <row r="28" spans="2:38" ht="15" customHeight="1" thickBot="1" x14ac:dyDescent="0.35">
      <c r="B28" s="87"/>
      <c r="C28" s="87"/>
      <c r="D28" s="87"/>
      <c r="E28" s="88"/>
      <c r="F28" s="88"/>
      <c r="G28" s="88"/>
      <c r="H28" s="88"/>
      <c r="I28" s="88"/>
      <c r="J28" s="88"/>
      <c r="K28" s="88"/>
      <c r="L28" s="88"/>
      <c r="M28" s="88"/>
      <c r="N28" s="88"/>
      <c r="O28" s="88"/>
      <c r="P28" s="88"/>
      <c r="Q28" s="88"/>
      <c r="R28" s="88"/>
      <c r="S28" s="88"/>
      <c r="T28" s="88"/>
      <c r="U28" s="88"/>
      <c r="V28" s="88"/>
      <c r="W28" s="88"/>
      <c r="X28" s="88"/>
      <c r="Y28" s="88"/>
      <c r="Z28" s="88"/>
      <c r="AA28" s="88"/>
      <c r="AB28" s="88"/>
      <c r="AC28" s="88"/>
      <c r="AD28" s="88"/>
      <c r="AE28" s="88"/>
      <c r="AF28" s="88"/>
      <c r="AG28" s="88"/>
      <c r="AH28" s="88"/>
      <c r="AI28" s="88"/>
    </row>
    <row r="29" spans="2:38" ht="20.7" customHeight="1" thickTop="1" x14ac:dyDescent="0.3">
      <c r="B29" s="681" t="s">
        <v>100</v>
      </c>
      <c r="C29" s="682"/>
      <c r="D29" s="682"/>
      <c r="E29" s="682"/>
      <c r="F29" s="685"/>
      <c r="G29" s="686"/>
      <c r="H29" s="672">
        <f>$E$5*H9+$E$12*H20</f>
        <v>0</v>
      </c>
      <c r="I29" s="685"/>
      <c r="J29" s="686"/>
      <c r="K29" s="672">
        <f>$E$5*K9+$E$12*K20</f>
        <v>0</v>
      </c>
      <c r="L29" s="685"/>
      <c r="M29" s="686"/>
      <c r="N29" s="672">
        <f>$E$5*N9+$E$12*N20</f>
        <v>0</v>
      </c>
      <c r="O29" s="685"/>
      <c r="P29" s="686"/>
      <c r="Q29" s="672">
        <f>$E$5*Q9+$E$12*Q20</f>
        <v>0</v>
      </c>
      <c r="R29" s="685"/>
      <c r="S29" s="686"/>
      <c r="T29" s="672">
        <f>$E$5*T9+$E$12*T20</f>
        <v>0</v>
      </c>
      <c r="U29" s="685"/>
      <c r="V29" s="686"/>
      <c r="W29" s="672">
        <f>$E$5*W9+$E$12*W20</f>
        <v>0</v>
      </c>
      <c r="X29" s="662"/>
      <c r="Y29" s="663"/>
      <c r="Z29" s="672">
        <f>$E$5*Z9+$E$12*Z20</f>
        <v>0</v>
      </c>
      <c r="AA29" s="662"/>
      <c r="AB29" s="663"/>
      <c r="AC29" s="672">
        <f>$E$5*AC9+$E$12*AC20</f>
        <v>0</v>
      </c>
      <c r="AD29" s="662"/>
      <c r="AE29" s="663"/>
      <c r="AF29" s="672">
        <f>$E$5*AF9+$E$12*AF20</f>
        <v>0</v>
      </c>
      <c r="AG29" s="685"/>
      <c r="AH29" s="686"/>
      <c r="AI29" s="672">
        <f>$E$5*AI9+$E$12*AI20</f>
        <v>0</v>
      </c>
    </row>
    <row r="30" spans="2:38" ht="18.600000000000001" thickBot="1" x14ac:dyDescent="0.35">
      <c r="B30" s="683" t="s">
        <v>101</v>
      </c>
      <c r="C30" s="684"/>
      <c r="D30" s="684"/>
      <c r="E30" s="684"/>
      <c r="F30" s="687"/>
      <c r="G30" s="688"/>
      <c r="H30" s="673"/>
      <c r="I30" s="687"/>
      <c r="J30" s="688"/>
      <c r="K30" s="673"/>
      <c r="L30" s="687"/>
      <c r="M30" s="688"/>
      <c r="N30" s="673"/>
      <c r="O30" s="687"/>
      <c r="P30" s="688"/>
      <c r="Q30" s="673"/>
      <c r="R30" s="687"/>
      <c r="S30" s="688"/>
      <c r="T30" s="673"/>
      <c r="U30" s="687"/>
      <c r="V30" s="688"/>
      <c r="W30" s="673"/>
      <c r="X30" s="664"/>
      <c r="Y30" s="665"/>
      <c r="Z30" s="673"/>
      <c r="AA30" s="664"/>
      <c r="AB30" s="665"/>
      <c r="AC30" s="673"/>
      <c r="AD30" s="664"/>
      <c r="AE30" s="665"/>
      <c r="AF30" s="673"/>
      <c r="AG30" s="687"/>
      <c r="AH30" s="688"/>
      <c r="AI30" s="673"/>
    </row>
    <row r="31" spans="2:38" ht="15" thickTop="1" x14ac:dyDescent="0.3"/>
    <row r="32" spans="2:38" ht="15" thickBot="1" x14ac:dyDescent="0.35"/>
    <row r="33" spans="2:7" ht="21.6" thickTop="1" x14ac:dyDescent="0.4">
      <c r="B33" s="44" t="s">
        <v>102</v>
      </c>
      <c r="C33" s="689" t="str">
        <f>IF(C34="","",IF(C34=H29,F6,IF(C34=K29,I6,IF(C34=N29,L6,IF(C34=Q29,O6,IF(C34=T29,R6,IF(C34=W29,U6,IF(C34=Z29,X6,IF(C34=AC29,AA6,IF(C34=AF29,AD6,IF(C34=AI29,AG6)))))))))))</f>
        <v>CONSORCIO CHAQUICOCHA S.R.L.</v>
      </c>
      <c r="D33" s="689"/>
      <c r="E33" s="689"/>
      <c r="F33" s="689"/>
      <c r="G33" s="690"/>
    </row>
    <row r="34" spans="2:7" ht="21.6" thickBot="1" x14ac:dyDescent="0.45">
      <c r="B34" s="45" t="s">
        <v>103</v>
      </c>
      <c r="C34" s="679">
        <f>MAX(H29,K29,N29,Q29,T29,W29,Z29,AC29,AF29,AI29)</f>
        <v>0</v>
      </c>
      <c r="D34" s="679"/>
      <c r="E34" s="679"/>
      <c r="F34" s="679"/>
      <c r="G34" s="680"/>
    </row>
    <row r="35" spans="2:7" ht="15" thickTop="1" x14ac:dyDescent="0.3"/>
  </sheetData>
  <mergeCells count="86">
    <mergeCell ref="I13:K13"/>
    <mergeCell ref="L13:N13"/>
    <mergeCell ref="O13:Q13"/>
    <mergeCell ref="I24:K24"/>
    <mergeCell ref="L24:N24"/>
    <mergeCell ref="O24:Q24"/>
    <mergeCell ref="AG25:AI25"/>
    <mergeCell ref="AG26:AI26"/>
    <mergeCell ref="O25:Q25"/>
    <mergeCell ref="O26:Q26"/>
    <mergeCell ref="R25:T25"/>
    <mergeCell ref="R26:T26"/>
    <mergeCell ref="U26:W26"/>
    <mergeCell ref="U25:W25"/>
    <mergeCell ref="B3:AI3"/>
    <mergeCell ref="AJ6:AK6"/>
    <mergeCell ref="B6:B7"/>
    <mergeCell ref="B13:B14"/>
    <mergeCell ref="C6:C7"/>
    <mergeCell ref="D6:D7"/>
    <mergeCell ref="D13:D14"/>
    <mergeCell ref="C13:C14"/>
    <mergeCell ref="U13:W13"/>
    <mergeCell ref="AG13:AI13"/>
    <mergeCell ref="F6:H6"/>
    <mergeCell ref="I6:K6"/>
    <mergeCell ref="L6:N6"/>
    <mergeCell ref="O6:Q6"/>
    <mergeCell ref="AG6:AI6"/>
    <mergeCell ref="F13:H13"/>
    <mergeCell ref="AI29:AI30"/>
    <mergeCell ref="AG24:AI24"/>
    <mergeCell ref="U24:W24"/>
    <mergeCell ref="R24:T24"/>
    <mergeCell ref="U6:W6"/>
    <mergeCell ref="R6:T6"/>
    <mergeCell ref="R13:T13"/>
    <mergeCell ref="AG29:AH30"/>
    <mergeCell ref="U29:V30"/>
    <mergeCell ref="R29:S30"/>
    <mergeCell ref="B23:AI23"/>
    <mergeCell ref="B26:E26"/>
    <mergeCell ref="B25:E25"/>
    <mergeCell ref="B24:E24"/>
    <mergeCell ref="F25:H25"/>
    <mergeCell ref="F24:H24"/>
    <mergeCell ref="F26:H26"/>
    <mergeCell ref="I25:K25"/>
    <mergeCell ref="I26:K26"/>
    <mergeCell ref="L25:N25"/>
    <mergeCell ref="L26:N26"/>
    <mergeCell ref="C34:G34"/>
    <mergeCell ref="W29:W30"/>
    <mergeCell ref="T29:T30"/>
    <mergeCell ref="Q29:Q30"/>
    <mergeCell ref="N29:N30"/>
    <mergeCell ref="K29:K30"/>
    <mergeCell ref="H29:H30"/>
    <mergeCell ref="B29:E29"/>
    <mergeCell ref="B30:E30"/>
    <mergeCell ref="O29:P30"/>
    <mergeCell ref="L29:M30"/>
    <mergeCell ref="I29:J30"/>
    <mergeCell ref="F29:G30"/>
    <mergeCell ref="C33:G33"/>
    <mergeCell ref="X6:Z6"/>
    <mergeCell ref="AA6:AC6"/>
    <mergeCell ref="AD6:AF6"/>
    <mergeCell ref="X13:Z13"/>
    <mergeCell ref="AA13:AC13"/>
    <mergeCell ref="AD13:AF13"/>
    <mergeCell ref="AD29:AE30"/>
    <mergeCell ref="AA29:AB30"/>
    <mergeCell ref="X29:Y30"/>
    <mergeCell ref="X24:Z24"/>
    <mergeCell ref="X25:Z25"/>
    <mergeCell ref="AA24:AC24"/>
    <mergeCell ref="AD24:AF24"/>
    <mergeCell ref="AA25:AC25"/>
    <mergeCell ref="AD25:AF25"/>
    <mergeCell ref="X26:Z26"/>
    <mergeCell ref="AA26:AC26"/>
    <mergeCell ref="AD26:AF26"/>
    <mergeCell ref="Z29:Z30"/>
    <mergeCell ref="AC29:AC30"/>
    <mergeCell ref="AF29:AF30"/>
  </mergeCells>
  <pageMargins left="0.19685039370078741" right="0.19685039370078741" top="0.39370078740157483" bottom="0.39370078740157483" header="0.39370078740157483" footer="0.39370078740157483"/>
  <pageSetup paperSize="9" scale="36" fitToHeight="0" orientation="landscape" r:id="rId1"/>
  <ignoredErrors>
    <ignoredError sqref="H17 K17 N17"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D2DC27B370420D4EB8630A635588BE5D" ma:contentTypeVersion="20" ma:contentTypeDescription="Create a new document." ma:contentTypeScope="" ma:versionID="63c039f4373eed947dd88fd5858b6e2d">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985651c59dd86840844b4ff753e75b2c"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853a4da4-cf9a-4cbc-9a23-2690c48bde8e}"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Props1.xml><?xml version="1.0" encoding="utf-8"?>
<ds:datastoreItem xmlns:ds="http://schemas.openxmlformats.org/officeDocument/2006/customXml" ds:itemID="{3BD8F262-D540-45FD-8CB5-164CA8855529}">
  <ds:schemaRefs>
    <ds:schemaRef ds:uri="http://schemas.microsoft.com/sharepoint/v3/contenttype/forms"/>
  </ds:schemaRefs>
</ds:datastoreItem>
</file>

<file path=customXml/itemProps2.xml><?xml version="1.0" encoding="utf-8"?>
<ds:datastoreItem xmlns:ds="http://schemas.openxmlformats.org/officeDocument/2006/customXml" ds:itemID="{12F6DEED-CCFA-4F5D-8ECC-9C512F596336}"/>
</file>

<file path=customXml/itemProps3.xml><?xml version="1.0" encoding="utf-8"?>
<ds:datastoreItem xmlns:ds="http://schemas.openxmlformats.org/officeDocument/2006/customXml" ds:itemID="{3BE44CDD-7C1E-4619-AF53-4B2E3B73D840}">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10</vt:i4>
      </vt:variant>
    </vt:vector>
  </HeadingPairs>
  <TitlesOfParts>
    <vt:vector size="15" baseType="lpstr">
      <vt:lpstr>Comparativo</vt:lpstr>
      <vt:lpstr>Resumen Economico</vt:lpstr>
      <vt:lpstr>Evaluacion Tecnica</vt:lpstr>
      <vt:lpstr>Resumen Técnico</vt:lpstr>
      <vt:lpstr>Matriz de Evaluacion</vt:lpstr>
      <vt:lpstr>'Matriz de Evaluacion'!Área_de_impresión</vt:lpstr>
      <vt:lpstr>tit_codigo_recurso</vt:lpstr>
      <vt:lpstr>tit_coste_em</vt:lpstr>
      <vt:lpstr>tit_descripcion</vt:lpstr>
      <vt:lpstr>tit_medicion</vt:lpstr>
      <vt:lpstr>tit_punit_cem</vt:lpstr>
      <vt:lpstr>tit_punit_p</vt:lpstr>
      <vt:lpstr>tit_total_p</vt:lpstr>
      <vt:lpstr>tit_tov</vt:lpstr>
      <vt:lpstr>tit_UM</vt:lpstr>
    </vt:vector>
  </TitlesOfParts>
  <Manager/>
  <Company>EIT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 Bermejo Gonzalez</dc:creator>
  <cp:keywords/>
  <dc:description/>
  <cp:lastModifiedBy>Jenifer Denisse Leon Castro</cp:lastModifiedBy>
  <cp:revision/>
  <dcterms:created xsi:type="dcterms:W3CDTF">2011-03-11T09:32:46Z</dcterms:created>
  <dcterms:modified xsi:type="dcterms:W3CDTF">2023-10-04T22:05:53Z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0x0101006E452229A17967418DF33640A1281E2700D2DC27B370420D4EB8630A635588BE5D</vt:lpwstr>
  </property>
  <property fmtid="{D5CDD505-2E9C-101B-9397-08002B2CF9AE}" pid="3" name="MediaServiceImageTags">
    <vt:lpwstr/>
  </property>
</Properties>
</file>