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DATA\AIG SAC - TOTAL\AIG SAC\AIGSAC\2023\OHLA\CONSTRUCCIÓN PY 03-PAQUETE 06-RIO CHICAMA-TRAMO 1-KM 45+000 a 64+430\OFERTA OHLA-AIGSAC-RIO CHICAMA PAQ.06\B\"/>
    </mc:Choice>
  </mc:AlternateContent>
  <bookViews>
    <workbookView xWindow="0" yWindow="0" windowWidth="28800" windowHeight="12330" firstSheet="3" activeTab="3"/>
  </bookViews>
  <sheets>
    <sheet name="EAP Chicama" sheetId="10" state="hidden" r:id="rId1"/>
    <sheet name="EAP Virú" sheetId="11" state="hidden" r:id="rId2"/>
    <sheet name="Resumen" sheetId="24" r:id="rId3"/>
    <sheet name="Costo Directo" sheetId="27" r:id="rId4"/>
    <sheet name="Gastos Generales" sheetId="26"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___________GMP1297" localSheetId="3" hidden="1">#REF!</definedName>
    <definedName name="____________GMP1297" hidden="1">#REF!</definedName>
    <definedName name="____________gmp2000" localSheetId="3" hidden="1">#REF!</definedName>
    <definedName name="____________gmp2000" hidden="1">#REF!</definedName>
    <definedName name="____________rox1" localSheetId="3" hidden="1">#REF!</definedName>
    <definedName name="____________rox1" hidden="1">#REF!</definedName>
    <definedName name="____________rox2" localSheetId="3" hidden="1">#REF!</definedName>
    <definedName name="____________rox2" hidden="1">#REF!</definedName>
    <definedName name="____________rox3" localSheetId="3" hidden="1">#REF!</definedName>
    <definedName name="____________rox3" hidden="1">#REF!</definedName>
    <definedName name="___________GMP1297" localSheetId="3" hidden="1">#REF!</definedName>
    <definedName name="___________GMP1297" hidden="1">#REF!</definedName>
    <definedName name="___________gmp2000" localSheetId="3" hidden="1">#REF!</definedName>
    <definedName name="___________gmp2000" hidden="1">#REF!</definedName>
    <definedName name="___________rox1" localSheetId="3" hidden="1">#REF!</definedName>
    <definedName name="___________rox1" hidden="1">#REF!</definedName>
    <definedName name="___________rox2" localSheetId="3" hidden="1">#REF!</definedName>
    <definedName name="___________rox2" hidden="1">#REF!</definedName>
    <definedName name="___________rox3" localSheetId="3" hidden="1">#REF!</definedName>
    <definedName name="___________rox3" hidden="1">#REF!</definedName>
    <definedName name="__________GMP1297" localSheetId="3" hidden="1">#REF!</definedName>
    <definedName name="__________GMP1297" hidden="1">#REF!</definedName>
    <definedName name="__________gmp2000" localSheetId="3" hidden="1">#REF!</definedName>
    <definedName name="__________gmp2000" hidden="1">#REF!</definedName>
    <definedName name="__________rox1" localSheetId="3" hidden="1">#REF!</definedName>
    <definedName name="__________rox1" hidden="1">#REF!</definedName>
    <definedName name="__________rox2" localSheetId="3" hidden="1">#REF!</definedName>
    <definedName name="__________rox2" hidden="1">#REF!</definedName>
    <definedName name="__________rox3" localSheetId="3" hidden="1">#REF!</definedName>
    <definedName name="__________rox3" hidden="1">#REF!</definedName>
    <definedName name="_________GMP1297" localSheetId="3" hidden="1">#REF!</definedName>
    <definedName name="_________GMP1297" hidden="1">#REF!</definedName>
    <definedName name="_________gmp2000" localSheetId="3" hidden="1">#REF!</definedName>
    <definedName name="_________gmp2000" hidden="1">#REF!</definedName>
    <definedName name="_________rox1" localSheetId="3" hidden="1">#REF!</definedName>
    <definedName name="_________rox1" hidden="1">#REF!</definedName>
    <definedName name="_________rox2" localSheetId="3" hidden="1">#REF!</definedName>
    <definedName name="_________rox2" hidden="1">#REF!</definedName>
    <definedName name="_________rox3" localSheetId="3" hidden="1">#REF!</definedName>
    <definedName name="_________rox3" hidden="1">#REF!</definedName>
    <definedName name="________GMP1297" localSheetId="3" hidden="1">#REF!</definedName>
    <definedName name="________GMP1297" hidden="1">#REF!</definedName>
    <definedName name="________gmp2000" localSheetId="3" hidden="1">#REF!</definedName>
    <definedName name="________gmp2000" hidden="1">#REF!</definedName>
    <definedName name="________rox1" localSheetId="3" hidden="1">#REF!</definedName>
    <definedName name="________rox1" hidden="1">#REF!</definedName>
    <definedName name="________rox2" localSheetId="3" hidden="1">#REF!</definedName>
    <definedName name="________rox2" hidden="1">#REF!</definedName>
    <definedName name="________rox3" localSheetId="3" hidden="1">#REF!</definedName>
    <definedName name="________rox3" hidden="1">#REF!</definedName>
    <definedName name="_______GMP1297" localSheetId="3" hidden="1">#REF!</definedName>
    <definedName name="_______GMP1297" hidden="1">#REF!</definedName>
    <definedName name="_______gmp2000" localSheetId="3" hidden="1">#REF!</definedName>
    <definedName name="_______gmp2000" hidden="1">#REF!</definedName>
    <definedName name="_______rox1" localSheetId="3" hidden="1">#REF!</definedName>
    <definedName name="_______rox1" hidden="1">#REF!</definedName>
    <definedName name="_______rox2" localSheetId="3" hidden="1">#REF!</definedName>
    <definedName name="_______rox2" hidden="1">#REF!</definedName>
    <definedName name="_______rox3" localSheetId="3" hidden="1">#REF!</definedName>
    <definedName name="_______rox3" hidden="1">#REF!</definedName>
    <definedName name="______GMP1297" localSheetId="3" hidden="1">#REF!</definedName>
    <definedName name="______GMP1297" hidden="1">#REF!</definedName>
    <definedName name="______gmp2000" localSheetId="3" hidden="1">#REF!</definedName>
    <definedName name="______gmp2000" hidden="1">#REF!</definedName>
    <definedName name="______rox1" localSheetId="3" hidden="1">#REF!</definedName>
    <definedName name="______rox1" hidden="1">#REF!</definedName>
    <definedName name="______rox2" localSheetId="3" hidden="1">#REF!</definedName>
    <definedName name="______rox2" hidden="1">#REF!</definedName>
    <definedName name="______rox3" localSheetId="3" hidden="1">#REF!</definedName>
    <definedName name="______rox3" hidden="1">#REF!</definedName>
    <definedName name="_____GMP1297" localSheetId="3" hidden="1">#REF!</definedName>
    <definedName name="_____GMP1297" hidden="1">#REF!</definedName>
    <definedName name="_____gmp2000" localSheetId="3" hidden="1">#REF!</definedName>
    <definedName name="_____gmp2000" hidden="1">#REF!</definedName>
    <definedName name="_____rox1" localSheetId="3" hidden="1">#REF!</definedName>
    <definedName name="_____rox1" hidden="1">#REF!</definedName>
    <definedName name="_____rox2" localSheetId="3" hidden="1">#REF!</definedName>
    <definedName name="_____rox2" hidden="1">#REF!</definedName>
    <definedName name="_____rox3" localSheetId="3" hidden="1">#REF!</definedName>
    <definedName name="_____rox3" hidden="1">#REF!</definedName>
    <definedName name="____GMP1297" localSheetId="3" hidden="1">#REF!</definedName>
    <definedName name="____GMP1297" hidden="1">#REF!</definedName>
    <definedName name="____gmp2000" localSheetId="3" hidden="1">#REF!</definedName>
    <definedName name="____gmp2000" hidden="1">#REF!</definedName>
    <definedName name="____rox1" localSheetId="3" hidden="1">#REF!</definedName>
    <definedName name="____rox1" hidden="1">#REF!</definedName>
    <definedName name="____rox2" localSheetId="3" hidden="1">#REF!</definedName>
    <definedName name="____rox2" hidden="1">#REF!</definedName>
    <definedName name="____rox3" localSheetId="3" hidden="1">#REF!</definedName>
    <definedName name="____rox3" hidden="1">#REF!</definedName>
    <definedName name="___GMP1297" localSheetId="3" hidden="1">#REF!</definedName>
    <definedName name="___GMP1297" hidden="1">#REF!</definedName>
    <definedName name="___gmp2000" localSheetId="3" hidden="1">#REF!</definedName>
    <definedName name="___gmp2000" hidden="1">#REF!</definedName>
    <definedName name="___new2" localSheetId="3" hidden="1">{#N/A,#N/A,TRUE,"Cover";#N/A,#N/A,TRUE,"Summary";#N/A,#N/A,TRUE,"Cost plan";#N/A,#N/A,TRUE,"Qualifications"}</definedName>
    <definedName name="___new2" hidden="1">{#N/A,#N/A,TRUE,"Cover";#N/A,#N/A,TRUE,"Summary";#N/A,#N/A,TRUE,"Cost plan";#N/A,#N/A,TRUE,"Qualifications"}</definedName>
    <definedName name="___rox1" localSheetId="3" hidden="1">#REF!</definedName>
    <definedName name="___rox1" hidden="1">#REF!</definedName>
    <definedName name="___rox2" localSheetId="3" hidden="1">#REF!</definedName>
    <definedName name="___rox2" hidden="1">#REF!</definedName>
    <definedName name="___rox3" localSheetId="3" hidden="1">#REF!</definedName>
    <definedName name="___rox3" hidden="1">#REF!</definedName>
    <definedName name="__123Graph_A" hidden="1">'[1]1'!$D$20:$D$31</definedName>
    <definedName name="__123Graph_ACURVE" hidden="1">'[1]1'!$D$20:$D$31</definedName>
    <definedName name="__123Graph_AGraph10" localSheetId="3" hidden="1">'[2]LIMA-CANTA'!#REF!</definedName>
    <definedName name="__123Graph_AGraph10" hidden="1">'[2]LIMA-CANTA'!#REF!</definedName>
    <definedName name="__123Graph_AGraph11" localSheetId="3" hidden="1">'[2]LIMA-CANTA'!#REF!</definedName>
    <definedName name="__123Graph_AGraph11" hidden="1">'[2]LIMA-CANTA'!#REF!</definedName>
    <definedName name="__123Graph_AGraph12" localSheetId="3" hidden="1">'[2]LIMA-CANTA'!#REF!</definedName>
    <definedName name="__123Graph_AGraph12" hidden="1">'[2]LIMA-CANTA'!#REF!</definedName>
    <definedName name="__123Graph_AGraph13" localSheetId="3" hidden="1">'[2]LIMA-CANTA'!#REF!</definedName>
    <definedName name="__123Graph_AGraph13" hidden="1">'[2]LIMA-CANTA'!#REF!</definedName>
    <definedName name="__123Graph_AGraph14" localSheetId="3" hidden="1">'[2]LIMA-CANTA'!#REF!</definedName>
    <definedName name="__123Graph_AGraph14" hidden="1">'[2]LIMA-CANTA'!#REF!</definedName>
    <definedName name="__123Graph_AGraph15" localSheetId="3" hidden="1">'[2]LIMA-CANTA'!#REF!</definedName>
    <definedName name="__123Graph_AGraph15" hidden="1">'[2]LIMA-CANTA'!#REF!</definedName>
    <definedName name="__123Graph_AGraph16" localSheetId="3" hidden="1">'[2]LIMA-CANTA'!#REF!</definedName>
    <definedName name="__123Graph_AGraph16" hidden="1">'[2]LIMA-CANTA'!#REF!</definedName>
    <definedName name="__123Graph_AGraph17" localSheetId="3" hidden="1">'[2]LIMA-CANTA'!#REF!</definedName>
    <definedName name="__123Graph_AGraph17" hidden="1">'[2]LIMA-CANTA'!#REF!</definedName>
    <definedName name="__123Graph_AGraph18" localSheetId="3" hidden="1">'[2]LIMA-CANTA'!#REF!</definedName>
    <definedName name="__123Graph_AGraph18" hidden="1">'[2]LIMA-CANTA'!#REF!</definedName>
    <definedName name="__123Graph_AGraph2" localSheetId="3" hidden="1">'[2]LIMA-CANTA'!#REF!</definedName>
    <definedName name="__123Graph_AGraph2" hidden="1">'[2]LIMA-CANTA'!#REF!</definedName>
    <definedName name="__123Graph_AGraph3" localSheetId="3" hidden="1">'[2]LIMA-CANTA'!#REF!</definedName>
    <definedName name="__123Graph_AGraph3" hidden="1">'[2]LIMA-CANTA'!#REF!</definedName>
    <definedName name="__123Graph_AGraph4" localSheetId="3" hidden="1">'[2]LIMA-CANTA'!#REF!</definedName>
    <definedName name="__123Graph_AGraph4" hidden="1">'[2]LIMA-CANTA'!#REF!</definedName>
    <definedName name="__123Graph_AGraph5" localSheetId="3" hidden="1">'[2]LIMA-CANTA'!#REF!</definedName>
    <definedName name="__123Graph_AGraph5" hidden="1">'[2]LIMA-CANTA'!#REF!</definedName>
    <definedName name="__123Graph_AGraph6" localSheetId="3" hidden="1">'[2]LIMA-CANTA'!#REF!</definedName>
    <definedName name="__123Graph_AGraph6" hidden="1">'[2]LIMA-CANTA'!#REF!</definedName>
    <definedName name="__123Graph_AGraph7" localSheetId="3" hidden="1">'[2]LIMA-CANTA'!#REF!</definedName>
    <definedName name="__123Graph_AGraph7" hidden="1">'[2]LIMA-CANTA'!#REF!</definedName>
    <definedName name="__123Graph_AGraph8" localSheetId="3" hidden="1">'[2]LIMA-CANTA'!#REF!</definedName>
    <definedName name="__123Graph_AGraph8" hidden="1">'[2]LIMA-CANTA'!#REF!</definedName>
    <definedName name="__123Graph_AGraph9" localSheetId="3" hidden="1">'[2]LIMA-CANTA'!#REF!</definedName>
    <definedName name="__123Graph_AGraph9" hidden="1">'[2]LIMA-CANTA'!#REF!</definedName>
    <definedName name="__123Graph_APAY" hidden="1">'[1]1'!$I$20:$I$46</definedName>
    <definedName name="__123Graph_APETER" localSheetId="3" hidden="1">#REF!</definedName>
    <definedName name="__123Graph_APETER" hidden="1">#REF!</definedName>
    <definedName name="__123Graph_B" localSheetId="3" hidden="1">'[3]MFT TOC'!#REF!</definedName>
    <definedName name="__123Graph_B" hidden="1">'[3]MFT TOC'!#REF!</definedName>
    <definedName name="__123Graph_C" localSheetId="3" hidden="1">'[4]EATON SUMMARY'!#REF!</definedName>
    <definedName name="__123Graph_C" hidden="1">'[4]EATON SUMMARY'!#REF!</definedName>
    <definedName name="__123Graph_D" localSheetId="3" hidden="1">#REF!</definedName>
    <definedName name="__123Graph_D" hidden="1">#REF!</definedName>
    <definedName name="__123Graph_E" localSheetId="3" hidden="1">'[4]EATON SUMMARY'!#REF!</definedName>
    <definedName name="__123Graph_E" hidden="1">'[4]EATON SUMMARY'!#REF!</definedName>
    <definedName name="__123Graph_F" localSheetId="3"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3" hidden="1">'[2]LIMA-CANTA'!#REF!</definedName>
    <definedName name="__123Graph_XGraph10" hidden="1">'[2]LIMA-CANTA'!#REF!</definedName>
    <definedName name="__123Graph_XGraph11" localSheetId="3" hidden="1">'[2]LIMA-CANTA'!#REF!</definedName>
    <definedName name="__123Graph_XGraph11" hidden="1">'[2]LIMA-CANTA'!#REF!</definedName>
    <definedName name="__123Graph_XGraph12" localSheetId="3" hidden="1">'[2]LIMA-CANTA'!#REF!</definedName>
    <definedName name="__123Graph_XGraph12" hidden="1">'[2]LIMA-CANTA'!#REF!</definedName>
    <definedName name="__123Graph_XGraph13" localSheetId="3" hidden="1">'[2]LIMA-CANTA'!#REF!</definedName>
    <definedName name="__123Graph_XGraph13" hidden="1">'[2]LIMA-CANTA'!#REF!</definedName>
    <definedName name="__123Graph_XGraph14" localSheetId="3" hidden="1">'[2]LIMA-CANTA'!#REF!</definedName>
    <definedName name="__123Graph_XGraph14" hidden="1">'[2]LIMA-CANTA'!#REF!</definedName>
    <definedName name="__123Graph_XGraph15" localSheetId="3" hidden="1">'[2]LIMA-CANTA'!#REF!</definedName>
    <definedName name="__123Graph_XGraph15" hidden="1">'[2]LIMA-CANTA'!#REF!</definedName>
    <definedName name="__123Graph_XGraph16" localSheetId="3" hidden="1">'[2]LIMA-CANTA'!#REF!</definedName>
    <definedName name="__123Graph_XGraph16" hidden="1">'[2]LIMA-CANTA'!#REF!</definedName>
    <definedName name="__123Graph_XGraph17" localSheetId="3" hidden="1">'[2]LIMA-CANTA'!#REF!</definedName>
    <definedName name="__123Graph_XGraph17" hidden="1">'[2]LIMA-CANTA'!#REF!</definedName>
    <definedName name="__123Graph_XGraph18" localSheetId="3" hidden="1">'[2]LIMA-CANTA'!#REF!</definedName>
    <definedName name="__123Graph_XGraph18" hidden="1">'[2]LIMA-CANTA'!#REF!</definedName>
    <definedName name="__123Graph_XGraph3" localSheetId="3" hidden="1">'[2]LIMA-CANTA'!#REF!</definedName>
    <definedName name="__123Graph_XGraph3" hidden="1">'[2]LIMA-CANTA'!#REF!</definedName>
    <definedName name="__123Graph_XGraph4" localSheetId="3" hidden="1">'[2]LIMA-CANTA'!#REF!</definedName>
    <definedName name="__123Graph_XGraph4" hidden="1">'[2]LIMA-CANTA'!#REF!</definedName>
    <definedName name="__123Graph_XGraph5" localSheetId="3" hidden="1">'[2]LIMA-CANTA'!#REF!</definedName>
    <definedName name="__123Graph_XGraph5" hidden="1">'[2]LIMA-CANTA'!#REF!</definedName>
    <definedName name="__123Graph_XGraph6" localSheetId="3" hidden="1">'[2]LIMA-CANTA'!#REF!</definedName>
    <definedName name="__123Graph_XGraph6" hidden="1">'[2]LIMA-CANTA'!#REF!</definedName>
    <definedName name="__123Graph_XGraph7" localSheetId="3" hidden="1">'[2]LIMA-CANTA'!#REF!</definedName>
    <definedName name="__123Graph_XGraph7" hidden="1">'[2]LIMA-CANTA'!#REF!</definedName>
    <definedName name="__123Graph_XGraph8" localSheetId="3" hidden="1">'[2]LIMA-CANTA'!#REF!</definedName>
    <definedName name="__123Graph_XGraph8" hidden="1">'[2]LIMA-CANTA'!#REF!</definedName>
    <definedName name="__123Graph_XGraph9" localSheetId="3" hidden="1">'[2]LIMA-CANTA'!#REF!</definedName>
    <definedName name="__123Graph_XGraph9" hidden="1">'[2]LIMA-CANTA'!#REF!</definedName>
    <definedName name="__123Graph_XPAY" hidden="1">'[1]1'!$B$20:$B$46</definedName>
    <definedName name="__123Graph_XPETER" localSheetId="3" hidden="1">#REF!</definedName>
    <definedName name="__123Graph_XPETER" hidden="1">#REF!</definedName>
    <definedName name="__end1" localSheetId="3" hidden="1">{"Equipment cost",#N/A,FALSE,"bulks"}</definedName>
    <definedName name="__end1" hidden="1">{"Equipment cost",#N/A,FALSE,"bulks"}</definedName>
    <definedName name="__end2" localSheetId="3" hidden="1">{"Equipment cost",#N/A,FALSE,"bulks"}</definedName>
    <definedName name="__end2" hidden="1">{"Equipment cost",#N/A,FALSE,"bulks"}</definedName>
    <definedName name="__GMP1297" localSheetId="3" hidden="1">#REF!</definedName>
    <definedName name="__GMP1297" hidden="1">#REF!</definedName>
    <definedName name="__gmp2000" localSheetId="3" hidden="1">#REF!</definedName>
    <definedName name="__gmp2000" hidden="1">#REF!</definedName>
    <definedName name="__rox1" localSheetId="3" hidden="1">#REF!</definedName>
    <definedName name="__rox1" hidden="1">#REF!</definedName>
    <definedName name="__rox2" localSheetId="3" hidden="1">#REF!</definedName>
    <definedName name="__rox2" hidden="1">#REF!</definedName>
    <definedName name="__rox3" localSheetId="3" hidden="1">#REF!</definedName>
    <definedName name="__rox3" hidden="1">#REF!</definedName>
    <definedName name="_aa" localSheetId="3"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3" hidden="1">#REF!</definedName>
    <definedName name="_Dist_Bin" hidden="1">#REF!</definedName>
    <definedName name="_Dist_Values" localSheetId="3" hidden="1">#REF!</definedName>
    <definedName name="_Dist_Values" hidden="1">#REF!</definedName>
    <definedName name="_end1" localSheetId="3" hidden="1">{"Equipment cost",#N/A,FALSE,"bulks"}</definedName>
    <definedName name="_end1" hidden="1">{"Equipment cost",#N/A,FALSE,"bulks"}</definedName>
    <definedName name="_end2" localSheetId="3" hidden="1">{"Equipment cost",#N/A,FALSE,"bulks"}</definedName>
    <definedName name="_end2" hidden="1">{"Equipment cost",#N/A,FALSE,"bulks"}</definedName>
    <definedName name="_Fill" hidden="1">'[6]train cash'!$A$22:$A$49</definedName>
    <definedName name="_fill2" localSheetId="3" hidden="1">#REF!</definedName>
    <definedName name="_fill2" hidden="1">#REF!</definedName>
    <definedName name="_xlnm._FilterDatabase" localSheetId="3" hidden="1">'Costo Directo'!#REF!</definedName>
    <definedName name="_xlnm._FilterDatabase" hidden="1">[7]Development!#REF!</definedName>
    <definedName name="_GMP1297" localSheetId="3" hidden="1">#REF!</definedName>
    <definedName name="_GMP1297" hidden="1">#REF!</definedName>
    <definedName name="_gmp2000" localSheetId="3" hidden="1">#REF!</definedName>
    <definedName name="_gmp2000" hidden="1">#REF!</definedName>
    <definedName name="_jkhjk" localSheetId="3" hidden="1">{#N/A,#N/A,FALSE,"Bericht 2";#N/A,#N/A,FALSE,"Bericht 3";#N/A,#N/A,FALSE,"Bericht 1"}</definedName>
    <definedName name="_jkhjk" hidden="1">{#N/A,#N/A,FALSE,"Bericht 2";#N/A,#N/A,FALSE,"Bericht 3";#N/A,#N/A,FALSE,"Bericht 1"}</definedName>
    <definedName name="_jkhjk1" localSheetId="3" hidden="1">{#N/A,#N/A,FALSE,"Bericht 2";#N/A,#N/A,FALSE,"Bericht 3";#N/A,#N/A,FALSE,"Bericht 1"}</definedName>
    <definedName name="_jkhjk1" hidden="1">{#N/A,#N/A,FALSE,"Bericht 2";#N/A,#N/A,FALSE,"Bericht 3";#N/A,#N/A,FALSE,"Bericht 1"}</definedName>
    <definedName name="_JUI" localSheetId="3" hidden="1">#REF!</definedName>
    <definedName name="_JUI" hidden="1">#REF!</definedName>
    <definedName name="_k1" localSheetId="3" hidden="1">#REF!</definedName>
    <definedName name="_k1" hidden="1">#REF!</definedName>
    <definedName name="_Key1" localSheetId="3" hidden="1">#REF!</definedName>
    <definedName name="_Key1" hidden="1">#REF!</definedName>
    <definedName name="_key12" localSheetId="3" hidden="1">'[8]RES,MET,ADI1'!#REF!</definedName>
    <definedName name="_key12" hidden="1">'[8]RES,MET,ADI1'!#REF!</definedName>
    <definedName name="_Key2" localSheetId="3" hidden="1">#REF!</definedName>
    <definedName name="_Key2" hidden="1">#REF!</definedName>
    <definedName name="_key3" localSheetId="3" hidden="1">#REF!</definedName>
    <definedName name="_key3" hidden="1">#REF!</definedName>
    <definedName name="_new2" localSheetId="3"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3" hidden="1">#REF!</definedName>
    <definedName name="_Parse_Out" hidden="1">#REF!</definedName>
    <definedName name="_Regression_Int" hidden="1">1</definedName>
    <definedName name="_Regression_Out" localSheetId="3" hidden="1">#REF!</definedName>
    <definedName name="_Regression_Out" hidden="1">#REF!</definedName>
    <definedName name="_Regression_X" localSheetId="3" hidden="1">#REF!</definedName>
    <definedName name="_Regression_X" hidden="1">#REF!</definedName>
    <definedName name="_Regression_Y" localSheetId="3" hidden="1">#REF!</definedName>
    <definedName name="_Regression_Y" hidden="1">#REF!</definedName>
    <definedName name="_rox1" localSheetId="3" hidden="1">#REF!</definedName>
    <definedName name="_rox1" hidden="1">#REF!</definedName>
    <definedName name="_rox2" localSheetId="3" hidden="1">#REF!</definedName>
    <definedName name="_rox2" hidden="1">#REF!</definedName>
    <definedName name="_rox3" localSheetId="3" hidden="1">#REF!</definedName>
    <definedName name="_rox3" hidden="1">#REF!</definedName>
    <definedName name="_Sort" localSheetId="3" hidden="1">#REF!</definedName>
    <definedName name="_Sort" hidden="1">#REF!</definedName>
    <definedName name="_Table1_In1" localSheetId="3" hidden="1">#REF!</definedName>
    <definedName name="_Table1_In1" hidden="1">#REF!</definedName>
    <definedName name="_Table1_Out" localSheetId="3" hidden="1">#REF!</definedName>
    <definedName name="_Table1_Out" hidden="1">#REF!</definedName>
    <definedName name="_Table2_In1" localSheetId="3" hidden="1">#REF!</definedName>
    <definedName name="_Table2_In1" hidden="1">#REF!</definedName>
    <definedName name="_Table2_In2" localSheetId="3" hidden="1">#REF!</definedName>
    <definedName name="_Table2_In2" hidden="1">#REF!</definedName>
    <definedName name="_Table2_Out" localSheetId="3" hidden="1">#REF!</definedName>
    <definedName name="_Table2_Out" hidden="1">#REF!</definedName>
    <definedName name="aa" localSheetId="3"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3" hidden="1">#REF!</definedName>
    <definedName name="AAA" hidden="1">#REF!</definedName>
    <definedName name="aaaaa" localSheetId="3"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3"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3"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3" hidden="1">{#N/A,#N/A,FALSE,"MAINTENANCE"}</definedName>
    <definedName name="aaaaaaaaa" hidden="1">{#N/A,#N/A,FALSE,"MAINTENANCE"}</definedName>
    <definedName name="aaaaaaaaaa" localSheetId="3" hidden="1">{#N/A,#N/A,FALSE,"ORGANISATION"}</definedName>
    <definedName name="aaaaaaaaaa" hidden="1">{#N/A,#N/A,FALSE,"ORGANISATION"}</definedName>
    <definedName name="aaaaaaaaaaa" localSheetId="3" hidden="1">{#N/A,#N/A,FALSE,"SITE NUMBERS 1995"}</definedName>
    <definedName name="aaaaaaaaaaa" hidden="1">{#N/A,#N/A,FALSE,"SITE NUMBERS 1995"}</definedName>
    <definedName name="aaaaaaaaaaaa" localSheetId="3" hidden="1">{#N/A,#N/A,FALSE,"SITE NUMBERS 1996"}</definedName>
    <definedName name="aaaaaaaaaaaa" hidden="1">{#N/A,#N/A,FALSE,"SITE NUMBERS 1996"}</definedName>
    <definedName name="aaaaaaaaaaaaa" localSheetId="3" hidden="1">{#N/A,#N/A,FALSE,"SUSTAINING"}</definedName>
    <definedName name="aaaaaaaaaaaaa" hidden="1">{#N/A,#N/A,FALSE,"SUSTAINING"}</definedName>
    <definedName name="aaaaaaaaaaaaaa" localSheetId="3" hidden="1">{#N/A,#N/A,FALSE,"ORGANISATION"}</definedName>
    <definedName name="aaaaaaaaaaaaaa" hidden="1">{#N/A,#N/A,FALSE,"ORGANISATION"}</definedName>
    <definedName name="AccessDatabase" hidden="1">"Z:\Project Cost Plan Data\Project Cost Plan 20001023.mdb"</definedName>
    <definedName name="ADFASD" localSheetId="3" hidden="1">#REF!</definedName>
    <definedName name="ADFASD" hidden="1">#REF!</definedName>
    <definedName name="ADI" localSheetId="3" hidden="1">#REF!</definedName>
    <definedName name="ADI" hidden="1">#REF!</definedName>
    <definedName name="aidan" localSheetId="3" hidden="1">{"Equipment cost",#N/A,FALSE,"bulks"}</definedName>
    <definedName name="aidan" hidden="1">{"Equipment cost",#N/A,FALSE,"bulks"}</definedName>
    <definedName name="anal" localSheetId="3" hidden="1">'[4]EATON SUMMARY'!#REF!</definedName>
    <definedName name="anal" hidden="1">'[4]EATON SUMMARY'!#REF!</definedName>
    <definedName name="anscount" hidden="1">1</definedName>
    <definedName name="Ant" localSheetId="3" hidden="1">{"A.I.s",#N/A,TRUE,"Architects Instructions"}</definedName>
    <definedName name="Ant" hidden="1">{"A.I.s",#N/A,TRUE,"Architects Instructions"}</definedName>
    <definedName name="aq" localSheetId="3" hidden="1">{"Equipment cost",#N/A,FALSE,"bulks"}</definedName>
    <definedName name="aq" hidden="1">{"Equipment cost",#N/A,FALSE,"bulks"}</definedName>
    <definedName name="_xlnm.Print_Area" localSheetId="3">'Costo Directo'!$A$1:$G$706</definedName>
    <definedName name="_xlnm.Print_Area" localSheetId="2">Resumen!$B$1:$G$43</definedName>
    <definedName name="assd" localSheetId="3" hidden="1">{#N/A,#N/A,FALSE,"Bericht 2";#N/A,#N/A,FALSE,"Bericht 3";#N/A,#N/A,FALSE,"Bericht 1"}</definedName>
    <definedName name="assd" hidden="1">{#N/A,#N/A,FALSE,"Bericht 2";#N/A,#N/A,FALSE,"Bericht 3";#N/A,#N/A,FALSE,"Bericht 1"}</definedName>
    <definedName name="barry" localSheetId="3" hidden="1">{"UTILITIES",#N/A,FALSE,"GENERAL"}</definedName>
    <definedName name="barry" hidden="1">{"UTILITIES",#N/A,FALSE,"GENERAL"}</definedName>
    <definedName name="CARGOMAQ" localSheetId="3" hidden="1">#REF!</definedName>
    <definedName name="CARGOMAQ" hidden="1">#REF!</definedName>
    <definedName name="CARGOMAQ1" localSheetId="3" hidden="1">#REF!</definedName>
    <definedName name="CARGOMAQ1" hidden="1">#REF!</definedName>
    <definedName name="CCD" localSheetId="3" hidden="1">{"Summary",#N/A,TRUE,"Summary";"Cost Plan",#N/A,TRUE,"Cost Plan"}</definedName>
    <definedName name="CCD" hidden="1">{"Summary",#N/A,TRUE,"Summary";"Cost Plan",#N/A,TRUE,"Cost Plan"}</definedName>
    <definedName name="Code" localSheetId="3" hidden="1">#REF!</definedName>
    <definedName name="Code" hidden="1">#REF!</definedName>
    <definedName name="CONCAR2007" localSheetId="3" hidden="1">#REF!</definedName>
    <definedName name="CONCAR2007" hidden="1">#REF!</definedName>
    <definedName name="CRT" localSheetId="3" hidden="1">{#N/A,#N/A,FALSE,"Bericht 2";#N/A,#N/A,FALSE,"Bericht 3";#N/A,#N/A,FALSE,"Bericht 1"}</definedName>
    <definedName name="CRT" hidden="1">{#N/A,#N/A,FALSE,"Bericht 2";#N/A,#N/A,FALSE,"Bericht 3";#N/A,#N/A,FALSE,"Bericht 1"}</definedName>
    <definedName name="data1" localSheetId="3" hidden="1">#REF!</definedName>
    <definedName name="data1" hidden="1">#REF!</definedName>
    <definedName name="data2" localSheetId="3" hidden="1">#REF!</definedName>
    <definedName name="data2" hidden="1">#REF!</definedName>
    <definedName name="data3" localSheetId="3" hidden="1">#REF!</definedName>
    <definedName name="data3" hidden="1">#REF!</definedName>
    <definedName name="dave" localSheetId="3" hidden="1">'[9]EATON SUMMARY'!#REF!</definedName>
    <definedName name="dave" hidden="1">'[9]EATON SUMMARY'!#REF!</definedName>
    <definedName name="dd" localSheetId="3" hidden="1">{"A.I.s",#N/A,TRUE,"Architects Instructions"}</definedName>
    <definedName name="dd" hidden="1">{"A.I.s",#N/A,TRUE,"Architects Instructions"}</definedName>
    <definedName name="ddd" localSheetId="3" hidden="1">{"Summary",#N/A,TRUE,"Summary";"Cost Plan",#N/A,TRUE,"Cost Plan"}</definedName>
    <definedName name="ddd" hidden="1">{"Summary",#N/A,TRUE,"Summary";"Cost Plan",#N/A,TRUE,"Cost Plan"}</definedName>
    <definedName name="dddd" localSheetId="3" hidden="1">{"A.I.s",#N/A,TRUE,"Architects Instructions"}</definedName>
    <definedName name="dddd" hidden="1">{"A.I.s",#N/A,TRUE,"Architects Instructions"}</definedName>
    <definedName name="ddddd" localSheetId="3" hidden="1">#REF!</definedName>
    <definedName name="ddddd" hidden="1">#REF!</definedName>
    <definedName name="DDDDDDDDDDDDDDDDDD" localSheetId="3" hidden="1">#REF!</definedName>
    <definedName name="DDDDDDDDDDDDDDDDDD" hidden="1">#REF!</definedName>
    <definedName name="ddfdf77" localSheetId="3"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3" hidden="1">#REF!</definedName>
    <definedName name="dey" hidden="1">#REF!</definedName>
    <definedName name="Discount" localSheetId="3" hidden="1">#REF!</definedName>
    <definedName name="Discount" hidden="1">#REF!</definedName>
    <definedName name="display_area_2" localSheetId="3" hidden="1">#REF!</definedName>
    <definedName name="display_area_2" hidden="1">#REF!</definedName>
    <definedName name="Doncaster" localSheetId="3"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3"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3"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3" hidden="1">'[9]EATON SUMMARY'!#REF!</definedName>
    <definedName name="doug" hidden="1">'[9]EATON SUMMARY'!#REF!</definedName>
    <definedName name="dsa" localSheetId="3" hidden="1">#REF!</definedName>
    <definedName name="dsa" hidden="1">#REF!</definedName>
    <definedName name="duplicate" localSheetId="3" hidden="1">{#N/A,#N/A,TRUE,"Cover";#N/A,#N/A,TRUE,"Summary";#N/A,#N/A,TRUE,"Cost plan";#N/A,#N/A,TRUE,"Qualifications"}</definedName>
    <definedName name="duplicate" hidden="1">{#N/A,#N/A,TRUE,"Cover";#N/A,#N/A,TRUE,"Summary";#N/A,#N/A,TRUE,"Cost plan";#N/A,#N/A,TRUE,"Qualifications"}</definedName>
    <definedName name="dzg" localSheetId="3" hidden="1">{#N/A,#N/A,FALSE,"Tabelle1"}</definedName>
    <definedName name="dzg" hidden="1">{#N/A,#N/A,FALSE,"Tabelle1"}</definedName>
    <definedName name="eee"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3" hidden="1">{"Equipment cost",#N/A,FALSE,"bulks"}</definedName>
    <definedName name="eeeee" hidden="1">{"Equipment cost",#N/A,FALSE,"bulks"}</definedName>
    <definedName name="eeeeeeewwe" localSheetId="3" hidden="1">{#N/A,#N/A,TRUE,"Cover";#N/A,#N/A,TRUE,"Summary";#N/A,#N/A,TRUE,"Cost plan";#N/A,#N/A,TRUE,"Qualifications"}</definedName>
    <definedName name="eeeeeeewwe" hidden="1">{#N/A,#N/A,TRUE,"Cover";#N/A,#N/A,TRUE,"Summary";#N/A,#N/A,TRUE,"Cost plan";#N/A,#N/A,TRUE,"Qualifications"}</definedName>
    <definedName name="ehe" localSheetId="3" hidden="1">{"Equipment cost",#N/A,FALSE,"bulks"}</definedName>
    <definedName name="ehe" hidden="1">{"Equipment cost",#N/A,FALSE,"bulks"}</definedName>
    <definedName name="end" localSheetId="3" hidden="1">{"Equipment cost",#N/A,FALSE,"bulks"}</definedName>
    <definedName name="end" hidden="1">{"Equipment cost",#N/A,FALSE,"bulks"}</definedName>
    <definedName name="ENDGAME" localSheetId="3" hidden="1">{"Equipment cost",#N/A,FALSE,"bulks"}</definedName>
    <definedName name="ENDGAME" hidden="1">{"Equipment cost",#N/A,FALSE,"bulks"}</definedName>
    <definedName name="EPR" localSheetId="3"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3"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3" hidden="1">#REF!</definedName>
    <definedName name="FCode" hidden="1">#REF!</definedName>
    <definedName name="fdasd" localSheetId="3" hidden="1">{#N/A,#N/A,TRUE,"Cover";#N/A,#N/A,TRUE,"Summary";#N/A,#N/A,TRUE,"Cost plan";#N/A,#N/A,TRUE,"Qualifications"}</definedName>
    <definedName name="fdasd" hidden="1">{#N/A,#N/A,TRUE,"Cover";#N/A,#N/A,TRUE,"Summary";#N/A,#N/A,TRUE,"Cost plan";#N/A,#N/A,TRUE,"Qualifications"}</definedName>
    <definedName name="FF" localSheetId="3" hidden="1">{"Summary",#N/A,TRUE,"Summary";"Cost Plan",#N/A,TRUE,"Cost Plan"}</definedName>
    <definedName name="FF" hidden="1">{"Summary",#N/A,TRUE,"Summary";"Cost Plan",#N/A,TRUE,"Cost Plan"}</definedName>
    <definedName name="fff"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3" hidden="1">{#N/A,#N/A,TRUE,"1842CWN0"}</definedName>
    <definedName name="fhg" hidden="1">{#N/A,#N/A,TRUE,"1842CWN0"}</definedName>
    <definedName name="FIN" localSheetId="3" hidden="1">{#N/A,#N/A,FALSE,"Bericht 2";#N/A,#N/A,FALSE,"Bericht 3";#N/A,#N/A,FALSE,"Bericht 1"}</definedName>
    <definedName name="FIN" hidden="1">{#N/A,#N/A,FALSE,"Bericht 2";#N/A,#N/A,FALSE,"Bericht 3";#N/A,#N/A,FALSE,"Bericht 1"}</definedName>
    <definedName name="FLUJOVVVVVV" localSheetId="3" hidden="1">#REF!</definedName>
    <definedName name="FLUJOVVVVVV" hidden="1">#REF!</definedName>
    <definedName name="ForestHill" localSheetId="3"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3"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3"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3" hidden="1">{#N/A,#N/A,FALSE,"MAINTENANCE"}</definedName>
    <definedName name="gen" hidden="1">{#N/A,#N/A,FALSE,"MAINTENANCE"}</definedName>
    <definedName name="gg" localSheetId="3" hidden="1">{#N/A,#N/A,FALSE,"SUSTAINING"}</definedName>
    <definedName name="gg" hidden="1">{#N/A,#N/A,FALSE,"SUSTAINING"}</definedName>
    <definedName name="GGGGGG" localSheetId="3"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3"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3" hidden="1">{#N/A,#N/A,TRUE,"1842CWN0"}</definedName>
    <definedName name="gguu" hidden="1">{#N/A,#N/A,TRUE,"1842CWN0"}</definedName>
    <definedName name="ghj"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3" hidden="1">'[9]EATON SUMMARY'!#REF!</definedName>
    <definedName name="gimp" hidden="1">'[9]EATON SUMMARY'!#REF!</definedName>
    <definedName name="graf" localSheetId="3" hidden="1">'[10]LIMA-CANTA'!#REF!</definedName>
    <definedName name="graf" hidden="1">'[10]LIMA-CANTA'!#REF!</definedName>
    <definedName name="graph0" localSheetId="3" hidden="1">'[10]LIMA-CANTA'!#REF!</definedName>
    <definedName name="graph0" hidden="1">'[10]LIMA-CANTA'!#REF!</definedName>
    <definedName name="Graph1" localSheetId="3" hidden="1">'[10]LIMA-CANTA'!#REF!</definedName>
    <definedName name="Graph1" hidden="1">'[10]LIMA-CANTA'!#REF!</definedName>
    <definedName name="harlow" localSheetId="3"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3"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3"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3"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3" hidden="1">#REF!</definedName>
    <definedName name="HiddenRows" hidden="1">#REF!</definedName>
    <definedName name="Histrory" localSheetId="3" hidden="1">{"UTILITIES",#N/A,FALSE,"GENERAL"}</definedName>
    <definedName name="Histrory" hidden="1">{"UTILITIES",#N/A,FALSE,"GENERAL"}</definedName>
    <definedName name="hj" localSheetId="3"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3" hidden="1">{#N/A,#N/A,FALSE,"MAINTENANCE"}</definedName>
    <definedName name="hjghjgh" hidden="1">{#N/A,#N/A,FALSE,"MAINTENANCE"}</definedName>
    <definedName name="Horsham" localSheetId="3"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3" hidden="1">{#N/A,#N/A,FALSE,"MAINTENANCE"}</definedName>
    <definedName name="hshfdssfsfd" hidden="1">{#N/A,#N/A,FALSE,"MAINTENANCE"}</definedName>
    <definedName name="HTML_CodePage" hidden="1">1252</definedName>
    <definedName name="HTML_Control" localSheetId="3"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3" hidden="1">{"A.I.s",#N/A,TRUE,"Architects Instructions"}</definedName>
    <definedName name="huh" hidden="1">{"A.I.s",#N/A,TRUE,"Architects Instructions"}</definedName>
    <definedName name="hwk" localSheetId="3"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3" hidden="1">#REF!</definedName>
    <definedName name="JKHGVG" hidden="1">#REF!</definedName>
    <definedName name="Kempshott" localSheetId="3"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3"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3" hidden="1">{#N/A,#N/A,FALSE,"Bericht 2";#N/A,#N/A,FALSE,"Bericht 3";#N/A,#N/A,FALSE,"Bericht 1"}</definedName>
    <definedName name="klmn" hidden="1">{#N/A,#N/A,FALSE,"Bericht 2";#N/A,#N/A,FALSE,"Bericht 3";#N/A,#N/A,FALSE,"Bericht 1"}</definedName>
    <definedName name="l" localSheetId="3" hidden="1">{#N/A,#N/A,TRUE,"FACTS";"DWGLIST",#N/A,TRUE,"DWGS"}</definedName>
    <definedName name="l" hidden="1">{#N/A,#N/A,TRUE,"FACTS";"DWGLIST",#N/A,TRUE,"DWGS"}</definedName>
    <definedName name="Labs"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3"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3"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3" hidden="1">{#N/A,#N/A,FALSE,"Bericht 2";#N/A,#N/A,FALSE,"Bericht 3";#N/A,#N/A,FALSE,"Bericht 1"}</definedName>
    <definedName name="ll" hidden="1">{#N/A,#N/A,FALSE,"Bericht 2";#N/A,#N/A,FALSE,"Bericht 3";#N/A,#N/A,FALSE,"Bericht 1"}</definedName>
    <definedName name="Lordshill" localSheetId="3"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3"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3" hidden="1">{#N/A,#N/A,FALSE,"SITE NUMBERS 1995"}</definedName>
    <definedName name="MARBLE" hidden="1">{#N/A,#N/A,FALSE,"SITE NUMBERS 1995"}</definedName>
    <definedName name="MBKHJG" localSheetId="3" hidden="1">#REF!</definedName>
    <definedName name="MBKHJG" hidden="1">#REF!</definedName>
    <definedName name="MENOR" localSheetId="3" hidden="1">#REF!</definedName>
    <definedName name="MENOR" hidden="1">#REF!</definedName>
    <definedName name="MENORES" localSheetId="3" hidden="1">#REF!</definedName>
    <definedName name="MENORES" hidden="1">#REF!</definedName>
    <definedName name="MereGreen" localSheetId="3"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3" hidden="1">{#N/A,#N/A,TRUE,"FACTS";"DWGLIST",#N/A,TRUE,"DWGS"}</definedName>
    <definedName name="mmm" hidden="1">{#N/A,#N/A,TRUE,"FACTS";"DWGLIST",#N/A,TRUE,"DWGS"}</definedName>
    <definedName name="n" localSheetId="3"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3"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3" hidden="1">{#N/A,#N/A,TRUE,"Cover";#N/A,#N/A,TRUE,"Summary";#N/A,#N/A,TRUE,"Cost plan";#N/A,#N/A,TRUE,"Qualifications"}</definedName>
    <definedName name="new" hidden="1">{#N/A,#N/A,TRUE,"Cover";#N/A,#N/A,TRUE,"Summary";#N/A,#N/A,TRUE,"Cost plan";#N/A,#N/A,TRUE,"Qualifications"}</definedName>
    <definedName name="NorthCheam" localSheetId="3"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3">#REF!</definedName>
    <definedName name="numero">#REF!</definedName>
    <definedName name="OL" localSheetId="3" hidden="1">{"Summary",#N/A,TRUE,"Summary";"Cost Plan",#N/A,TRUE,"Cost Plan"}</definedName>
    <definedName name="OL" hidden="1">{"Summary",#N/A,TRUE,"Summary";"Cost Plan",#N/A,TRUE,"Cost Plan"}</definedName>
    <definedName name="old"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3" hidden="1">#REF!</definedName>
    <definedName name="OrderTable" hidden="1">#REF!</definedName>
    <definedName name="Osmaston" localSheetId="3"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3" hidden="1">#REF!</definedName>
    <definedName name="pagoxmes" hidden="1">#REF!</definedName>
    <definedName name="Pal_Workbook_GUID" hidden="1">"ZHM24DFUPB3LXNF2Z6ZJS51J"</definedName>
    <definedName name="Plumbing" localSheetId="3" hidden="1">{#N/A,#N/A,TRUE,"FACTS";"DWGLIST",#N/A,TRUE,"DWGS"}</definedName>
    <definedName name="Plumbing" hidden="1">{#N/A,#N/A,TRUE,"FACTS";"DWGLIST",#N/A,TRUE,"DWGS"}</definedName>
    <definedName name="Plumbing1" localSheetId="3" hidden="1">{#N/A,#N/A,TRUE,"FACTS";"DWGLIST",#N/A,TRUE,"DWGS"}</definedName>
    <definedName name="Plumbing1" hidden="1">{#N/A,#N/A,TRUE,"FACTS";"DWGLIST",#N/A,TRUE,"DWGS"}</definedName>
    <definedName name="ProdForm" localSheetId="3" hidden="1">#REF!</definedName>
    <definedName name="ProdForm" hidden="1">#REF!</definedName>
    <definedName name="Product" localSheetId="3" hidden="1">#REF!</definedName>
    <definedName name="Product" hidden="1">#REF!</definedName>
    <definedName name="Prov" localSheetId="3" hidden="1">{"A.I.s",#N/A,TRUE,"Architects Instructions"}</definedName>
    <definedName name="Prov" hidden="1">{"A.I.s",#N/A,TRUE,"Architects Instructions"}</definedName>
    <definedName name="qqqq" localSheetId="3" hidden="1">{#N/A,#N/A,FALSE,"Bericht 2";#N/A,#N/A,FALSE,"Bericht 3";#N/A,#N/A,FALSE,"Bericht 1"}</definedName>
    <definedName name="qqqq" hidden="1">{#N/A,#N/A,FALSE,"Bericht 2";#N/A,#N/A,FALSE,"Bericht 3";#N/A,#N/A,FALSE,"Bericht 1"}</definedName>
    <definedName name="QQQQQ" localSheetId="3" hidden="1">{#N/A,#N/A,FALSE,"SUSTAINING"}</definedName>
    <definedName name="QQQQQ" hidden="1">{#N/A,#N/A,FALSE,"SUSTAINING"}</definedName>
    <definedName name="Rates" localSheetId="3" hidden="1">{"'Pkg Summary'!$D$4:$AD$153","'Menu'!$A$1:$H$22","'Menu'!$A$8"}</definedName>
    <definedName name="Rates" hidden="1">{"'Pkg Summary'!$D$4:$AD$153","'Menu'!$A$1:$H$22","'Menu'!$A$8"}</definedName>
    <definedName name="RCArea" localSheetId="3" hidden="1">#REF!</definedName>
    <definedName name="RCArea" hidden="1">#REF!</definedName>
    <definedName name="reconequip" localSheetId="3"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localSheetId="3"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3" hidden="1">#REF!</definedName>
    <definedName name="rox" hidden="1">#REF!</definedName>
    <definedName name="rrr"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3" hidden="1">{#N/A,#N/A,FALSE,"SUSTAINING"}</definedName>
    <definedName name="s" hidden="1">{#N/A,#N/A,FALSE,"SUSTAINING"}</definedName>
    <definedName name="sam" localSheetId="3" hidden="1">'[9]EATON SUMMARY'!#REF!</definedName>
    <definedName name="sam" hidden="1">'[9]EATON SUMMARY'!#REF!</definedName>
    <definedName name="sd" localSheetId="3" hidden="1">#REF!</definedName>
    <definedName name="sd" hidden="1">#REF!</definedName>
    <definedName name="sdf" localSheetId="3" hidden="1">#REF!</definedName>
    <definedName name="sdf" hidden="1">#REF!</definedName>
    <definedName name="sdfds" localSheetId="3"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3" hidden="1">#REF!</definedName>
    <definedName name="SDSD" hidden="1">#REF!</definedName>
    <definedName name="sfsdfs" localSheetId="3" hidden="1">#REF!</definedName>
    <definedName name="sfsdfs" hidden="1">#REF!</definedName>
    <definedName name="SGB" localSheetId="3"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3" hidden="1">#REF!</definedName>
    <definedName name="Skey1" hidden="1">#REF!</definedName>
    <definedName name="Skey2" localSheetId="3" hidden="1">#REF!</definedName>
    <definedName name="Skey2" hidden="1">#REF!</definedName>
    <definedName name="SpecialPrice" localSheetId="3" hidden="1">#REF!</definedName>
    <definedName name="SpecialPrice" hidden="1">#REF!</definedName>
    <definedName name="Ssort" localSheetId="3" hidden="1">#REF!</definedName>
    <definedName name="Ssort" hidden="1">#REF!</definedName>
    <definedName name="sss"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3" hidden="1">{#N/A,#N/A,FALSE,"Bericht 2";#N/A,#N/A,FALSE,"Bericht 3";#N/A,#N/A,FALSE,"Bericht 1"}</definedName>
    <definedName name="sssss" hidden="1">{#N/A,#N/A,FALSE,"Bericht 2";#N/A,#N/A,FALSE,"Bericht 3";#N/A,#N/A,FALSE,"Bericht 1"}</definedName>
    <definedName name="STONE" localSheetId="3" hidden="1">{#N/A,#N/A,FALSE,"ORGANISATION"}</definedName>
    <definedName name="STONE" hidden="1">{#N/A,#N/A,FALSE,"ORGANISATION"}</definedName>
    <definedName name="Swadlincote" localSheetId="3"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3" hidden="1">#REF!</definedName>
    <definedName name="tbl_ProdInfo" hidden="1">#REF!</definedName>
    <definedName name="temp" localSheetId="3"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3"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3" hidden="1">{#N/A,#N/A,FALSE,"Bericht 2";#N/A,#N/A,FALSE,"Bericht 3";#N/A,#N/A,FALSE,"Bericht 1"}</definedName>
    <definedName name="test" hidden="1">{#N/A,#N/A,FALSE,"Bericht 2";#N/A,#N/A,FALSE,"Bericht 3";#N/A,#N/A,FALSE,"Bericht 1"}</definedName>
    <definedName name="_xlnm.Print_Titles" localSheetId="3">'Costo Directo'!$14:$14</definedName>
    <definedName name="trfv"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3" hidden="1">{"A.I.s",#N/A,TRUE,"Architects Instructions"}</definedName>
    <definedName name="Trialsummary" hidden="1">{"A.I.s",#N/A,TRUE,"Architects Instructions"}</definedName>
    <definedName name="ttt"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3"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3" hidden="1">{#N/A,#N/A,TRUE,"FACTS";"DWGLIST",#N/A,TRUE,"DWGS"}</definedName>
    <definedName name="u" hidden="1">{#N/A,#N/A,TRUE,"FACTS";"DWGLIST",#N/A,TRUE,"DWGS"}</definedName>
    <definedName name="Über" localSheetId="3" hidden="1">{#N/A,#N/A,FALSE,"Tabelle1"}</definedName>
    <definedName name="Über" hidden="1">{#N/A,#N/A,FALSE,"Tabelle1"}</definedName>
    <definedName name="uj"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3" hidden="1">{#N/A,#N/A,TRUE,"Cover";#N/A,#N/A,TRUE,"Summary";#N/A,#N/A,TRUE,"Cost plan";#N/A,#N/A,TRUE,"Qualifications"}</definedName>
    <definedName name="updates" hidden="1">{#N/A,#N/A,TRUE,"Cover";#N/A,#N/A,TRUE,"Summary";#N/A,#N/A,TRUE,"Cost plan";#N/A,#N/A,TRUE,"Qualifications"}</definedName>
    <definedName name="uuu"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3"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3" hidden="1">{#N/A,#N/A,FALSE,"MAINTENANCE"}</definedName>
    <definedName name="VISIT" hidden="1">{#N/A,#N/A,FALSE,"MAINTENANCE"}</definedName>
    <definedName name="viuda" localSheetId="3" hidden="1">'[10]LIMA-CANTA'!#REF!</definedName>
    <definedName name="viuda" hidden="1">'[10]LIMA-CANTA'!#REF!</definedName>
    <definedName name="VR" localSheetId="3" hidden="1">#REF!</definedName>
    <definedName name="VR" hidden="1">#REF!</definedName>
    <definedName name="VRRRRRRRRRRRRR" localSheetId="3" hidden="1">#REF!</definedName>
    <definedName name="VRRRRRRRRRRRRR" hidden="1">#REF!</definedName>
    <definedName name="w" localSheetId="3" hidden="1">'[10]LIMA-CANTA'!#REF!</definedName>
    <definedName name="w" hidden="1">'[10]LIMA-CANTA'!#REF!</definedName>
    <definedName name="Whitechapel" localSheetId="3"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3" hidden="1">{#N/A,#N/A,FALSE,"Tabelle1"}</definedName>
    <definedName name="witt" hidden="1">{#N/A,#N/A,FALSE,"Tabelle1"}</definedName>
    <definedName name="wra" localSheetId="3" hidden="1">'[10]LIMA-CANTA'!#REF!</definedName>
    <definedName name="wra" hidden="1">'[10]LIMA-CANTA'!#REF!</definedName>
    <definedName name="Wrexham" localSheetId="3"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3" hidden="1">{"A.I.s",#N/A,TRUE,"Architects Instructions"}</definedName>
    <definedName name="wrn.A.I.s." hidden="1">{"A.I.s",#N/A,TRUE,"Architects Instructions"}</definedName>
    <definedName name="wrn.civil._.works." localSheetId="3" hidden="1">{#N/A,#N/A,TRUE,"1842CWN0"}</definedName>
    <definedName name="wrn.civil._.works." hidden="1">{#N/A,#N/A,TRUE,"1842CWN0"}</definedName>
    <definedName name="wrn.Cost._.Plan._.Report." localSheetId="3" hidden="1">{"Summary",#N/A,TRUE,"Summary";"Cost Plan",#N/A,TRUE,"Cost Plan"}</definedName>
    <definedName name="wrn.Cost._.Plan._.Report." hidden="1">{"Summary",#N/A,TRUE,"Summary";"Cost Plan",#N/A,TRUE,"Cost Plan"}</definedName>
    <definedName name="wrn.Equipment._.cost." localSheetId="3" hidden="1">{"Equipment cost",#N/A,FALSE,"bulks"}</definedName>
    <definedName name="wrn.Equipment._.cost." hidden="1">{"Equipment cost",#N/A,FALSE,"bulks"}</definedName>
    <definedName name="wrn.EST" localSheetId="3" hidden="1">{#N/A,#N/A,TRUE,"FACTS";"DWGLIST",#N/A,TRUE,"DWGS"}</definedName>
    <definedName name="wrn.EST" hidden="1">{#N/A,#N/A,TRUE,"FACTS";"DWGLIST",#N/A,TRUE,"DWGS"}</definedName>
    <definedName name="wrn.EST." localSheetId="3"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3" hidden="1">{#N/A,#N/A,TRUE,"FACTS";"DWGLIST",#N/A,TRUE,"DWGS"}</definedName>
    <definedName name="wrn.ESTIMATE." hidden="1">{#N/A,#N/A,TRUE,"FACTS";"DWGLIST",#N/A,TRUE,"DWGS"}</definedName>
    <definedName name="wrn.FORMATOS." localSheetId="3"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3"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3" hidden="1">{#N/A,#N/A,TRUE,"INGENIERIA";#N/A,#N/A,TRUE,"COMPRAS";#N/A,#N/A,TRUE,"DIRECCION";#N/A,#N/A,TRUE,"RESUMEN"}</definedName>
    <definedName name="wrn.GERENCIA." hidden="1">{#N/A,#N/A,TRUE,"INGENIERIA";#N/A,#N/A,TRUE,"COMPRAS";#N/A,#N/A,TRUE,"DIRECCION";#N/A,#N/A,TRUE,"RESUMEN"}</definedName>
    <definedName name="wrn.LOCAL._.CURRENCY." localSheetId="3"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3"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3" hidden="1">{#N/A,#N/A,FALSE,"MAINTENANCE"}</definedName>
    <definedName name="wrn.MAINTENANCE." hidden="1">{#N/A,#N/A,FALSE,"MAINTENANCE"}</definedName>
    <definedName name="wrn.March._.99._.Report." localSheetId="3"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3" hidden="1">{#N/A,#N/A,FALSE,"ORGANISATION"}</definedName>
    <definedName name="wrn.ORGANISATION." hidden="1">{#N/A,#N/A,FALSE,"ORGANISATION"}</definedName>
    <definedName name="wrn.SITE._.NUMBERS._.1995." localSheetId="3" hidden="1">{#N/A,#N/A,FALSE,"SITE NUMBERS 1995"}</definedName>
    <definedName name="wrn.SITE._.NUMBERS._.1995." hidden="1">{#N/A,#N/A,FALSE,"SITE NUMBERS 1995"}</definedName>
    <definedName name="wrn.SITE._.NUMBERS._.1996." localSheetId="3" hidden="1">{#N/A,#N/A,FALSE,"SITE NUMBERS 1996"}</definedName>
    <definedName name="wrn.SITE._.NUMBERS._.1996." hidden="1">{#N/A,#N/A,FALSE,"SITE NUMBERS 1996"}</definedName>
    <definedName name="wrn.SUATINING." localSheetId="3" hidden="1">{#N/A,#N/A,FALSE,"SUSTAINING"}</definedName>
    <definedName name="wrn.SUATINING." hidden="1">{#N/A,#N/A,FALSE,"SUSTAINING"}</definedName>
    <definedName name="wrn.test." localSheetId="3" hidden="1">{#N/A,#N/A,FALSE,"Bericht 2";#N/A,#N/A,FALSE,"Bericht 3";#N/A,#N/A,FALSE,"Bericht 1"}</definedName>
    <definedName name="wrn.test." hidden="1">{#N/A,#N/A,FALSE,"Bericht 2";#N/A,#N/A,FALSE,"Bericht 3";#N/A,#N/A,FALSE,"Bericht 1"}</definedName>
    <definedName name="wrn.testbericht." localSheetId="3" hidden="1">{#N/A,#N/A,FALSE,"Tabelle1"}</definedName>
    <definedName name="wrn.testbericht." hidden="1">{#N/A,#N/A,FALSE,"Tabelle1"}</definedName>
    <definedName name="wrn.UTILITIES." localSheetId="3" hidden="1">{"UTILITIES",#N/A,FALSE,"GENERAL"}</definedName>
    <definedName name="wrn.UTILITIES." hidden="1">{"UTILITIES",#N/A,FALSE,"GENERAL"}</definedName>
    <definedName name="wrsehtujsrjk" localSheetId="3" hidden="1">{#N/A,#N/A,FALSE,"SUSTAINING"}</definedName>
    <definedName name="wrsehtujsrjk" hidden="1">{#N/A,#N/A,FALSE,"SUSTAINING"}</definedName>
    <definedName name="wwww"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3" hidden="1">{#N/A,#N/A,FALSE,"SITE NUMBERS 1996"}</definedName>
    <definedName name="WWWWWW" hidden="1">{#N/A,#N/A,FALSE,"SITE NUMBERS 1996"}</definedName>
    <definedName name="x" localSheetId="3" hidden="1">{#N/A,#N/A,FALSE,"Bericht 2";#N/A,#N/A,FALSE,"Bericht 3";#N/A,#N/A,FALSE,"Bericht 1"}</definedName>
    <definedName name="x" hidden="1">{#N/A,#N/A,FALSE,"Bericht 2";#N/A,#N/A,FALSE,"Bericht 3";#N/A,#N/A,FALSE,"Bericht 1"}</definedName>
    <definedName name="xGraph11" localSheetId="3" hidden="1">'[10]LIMA-CANTA'!#REF!</definedName>
    <definedName name="xGraph11" hidden="1">'[10]LIMA-CANTA'!#REF!</definedName>
    <definedName name="xxxx"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3"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3" hidden="1">{#N/A,#N/A,FALSE,"Bericht 2";#N/A,#N/A,FALSE,"Bericht 3";#N/A,#N/A,FALSE,"Bericht 1"}</definedName>
    <definedName name="xyz" hidden="1">{#N/A,#N/A,FALSE,"Bericht 2";#N/A,#N/A,FALSE,"Bericht 3";#N/A,#N/A,FALSE,"Bericht 1"}</definedName>
    <definedName name="xyz2" localSheetId="3" hidden="1">{#N/A,#N/A,FALSE,"Bericht 2";#N/A,#N/A,FALSE,"Bericht 3";#N/A,#N/A,FALSE,"Bericht 1"}</definedName>
    <definedName name="xyz2" hidden="1">{#N/A,#N/A,FALSE,"Bericht 2";#N/A,#N/A,FALSE,"Bericht 3";#N/A,#N/A,FALSE,"Bericht 1"}</definedName>
    <definedName name="xz" localSheetId="3" hidden="1">{"Equipment cost",#N/A,FALSE,"bulks"}</definedName>
    <definedName name="xz" hidden="1">{"Equipment cost",#N/A,FALSE,"bulks"}</definedName>
    <definedName name="y" localSheetId="3" hidden="1">{#N/A,#N/A,TRUE,"FACTS";"DWGLIST",#N/A,TRUE,"DWGS"}</definedName>
    <definedName name="y" hidden="1">{#N/A,#N/A,TRUE,"FACTS";"DWGLIST",#N/A,TRUE,"DWGS"}</definedName>
    <definedName name="yfdsf" localSheetId="3" hidden="1">{#N/A,#N/A,FALSE,"Bericht 2";#N/A,#N/A,FALSE,"Bericht 3";#N/A,#N/A,FALSE,"Bericht 1"}</definedName>
    <definedName name="yfdsf" hidden="1">{#N/A,#N/A,FALSE,"Bericht 2";#N/A,#N/A,FALSE,"Bericht 3";#N/A,#N/A,FALSE,"Bericht 1"}</definedName>
    <definedName name="yyy"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3"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3"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3" hidden="1">{#N/A,#N/A,FALSE,"SUSTAINING"}</definedName>
    <definedName name="zz" hidden="1">{#N/A,#N/A,FALSE,"SUSTAINING"}</definedName>
    <definedName name="zzz" localSheetId="3"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3"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3" hidden="1">{#N/A,#N/A,FALSE,"MAINTENANCE"}</definedName>
    <definedName name="zzzzzz" hidden="1">{#N/A,#N/A,FALSE,"MAINTENANCE"}</definedName>
    <definedName name="zzzzzzz" localSheetId="3" hidden="1">{#N/A,#N/A,FALSE,"ORGANISATION"}</definedName>
    <definedName name="zzzzzzz" hidden="1">{#N/A,#N/A,FALSE,"ORGANISATION"}</definedName>
    <definedName name="zzzzzzzz" localSheetId="3" hidden="1">{#N/A,#N/A,FALSE,"SITE NUMBERS 1995"}</definedName>
    <definedName name="zzzzzzzz" hidden="1">{#N/A,#N/A,FALSE,"SITE NUMBERS 1995"}</definedName>
    <definedName name="zzzzzzzzz" localSheetId="3" hidden="1">{#N/A,#N/A,FALSE,"SITE NUMBERS 1996"}</definedName>
    <definedName name="zzzzzzzzz" hidden="1">{#N/A,#N/A,FALSE,"SITE NUMBERS 1996"}</definedName>
    <definedName name="zzzzzzzzzz" localSheetId="3" hidden="1">{#N/A,#N/A,FALSE,"SUSTAINING"}</definedName>
    <definedName name="zzzzzzzzzz" hidden="1">{#N/A,#N/A,FALSE,"SUSTAINING"}</definedName>
    <definedName name="zzzzzzzzzzz" localSheetId="3" hidden="1">{#N/A,#N/A,FALSE,"ORGANISATION"}</definedName>
    <definedName name="zzzzzzzzzzz" hidden="1">{#N/A,#N/A,FALSE,"ORGANISATION"}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11" i="26" l="1"/>
  <c r="I15" i="26"/>
  <c r="H111" i="26"/>
  <c r="H110" i="26"/>
  <c r="H108" i="26"/>
  <c r="I108" i="26" s="1"/>
  <c r="I111" i="26"/>
  <c r="G212" i="26"/>
  <c r="H212" i="26" s="1"/>
  <c r="I212" i="26" s="1"/>
  <c r="G213" i="26" l="1"/>
  <c r="H213" i="26" l="1"/>
  <c r="I213" i="26" s="1"/>
  <c r="G214" i="26"/>
  <c r="H214" i="26" s="1"/>
  <c r="I214" i="26" s="1"/>
  <c r="H107" i="26" l="1"/>
  <c r="H197" i="26"/>
  <c r="G191" i="26"/>
  <c r="E189" i="26"/>
  <c r="E191" i="26" s="1"/>
  <c r="E188" i="26"/>
  <c r="E195" i="26" s="1"/>
  <c r="E196" i="26" s="1"/>
  <c r="I186" i="26"/>
  <c r="I185" i="26"/>
  <c r="I184" i="26"/>
  <c r="H177" i="26"/>
  <c r="G173" i="26"/>
  <c r="G175" i="26" s="1"/>
  <c r="G158" i="26"/>
  <c r="E158" i="26"/>
  <c r="G157" i="26"/>
  <c r="E157" i="26"/>
  <c r="G156" i="26"/>
  <c r="E156" i="26"/>
  <c r="E155" i="26"/>
  <c r="G154" i="26"/>
  <c r="G174" i="26" s="1"/>
  <c r="G176" i="26" s="1"/>
  <c r="E154" i="26"/>
  <c r="E174" i="26" s="1"/>
  <c r="E176" i="26" s="1"/>
  <c r="E153" i="26"/>
  <c r="E173" i="26" s="1"/>
  <c r="E175" i="26" s="1"/>
  <c r="G169" i="26"/>
  <c r="G167" i="26"/>
  <c r="G164" i="26"/>
  <c r="G172" i="26" s="1"/>
  <c r="E164" i="26"/>
  <c r="E172" i="26" s="1"/>
  <c r="G163" i="26"/>
  <c r="G171" i="26" s="1"/>
  <c r="E163" i="26"/>
  <c r="E171" i="26" s="1"/>
  <c r="G162" i="26"/>
  <c r="G170" i="26" s="1"/>
  <c r="E162" i="26"/>
  <c r="E170" i="26" s="1"/>
  <c r="E161" i="26"/>
  <c r="E169" i="26" s="1"/>
  <c r="G160" i="26"/>
  <c r="G168" i="26" s="1"/>
  <c r="E160" i="26"/>
  <c r="E168" i="26" s="1"/>
  <c r="E159" i="26"/>
  <c r="E167" i="26" s="1"/>
  <c r="I151" i="26"/>
  <c r="I150" i="26"/>
  <c r="I149" i="26"/>
  <c r="I148" i="26"/>
  <c r="I146" i="26"/>
  <c r="I145" i="26"/>
  <c r="H139" i="26"/>
  <c r="H138" i="26"/>
  <c r="G125" i="26"/>
  <c r="G134" i="26" s="1"/>
  <c r="E125" i="26"/>
  <c r="E129" i="26" s="1"/>
  <c r="G124" i="26"/>
  <c r="G133" i="26" s="1"/>
  <c r="E124" i="26"/>
  <c r="E128" i="26" s="1"/>
  <c r="G123" i="26"/>
  <c r="G127" i="26" s="1"/>
  <c r="E123" i="26"/>
  <c r="E127" i="26" s="1"/>
  <c r="E122" i="26"/>
  <c r="E126" i="26" s="1"/>
  <c r="I120" i="26"/>
  <c r="I119" i="26"/>
  <c r="I117" i="26"/>
  <c r="E89" i="26"/>
  <c r="E88" i="26"/>
  <c r="G85" i="26"/>
  <c r="I85" i="26" s="1"/>
  <c r="G86" i="26"/>
  <c r="G89" i="26" s="1"/>
  <c r="G84" i="26"/>
  <c r="G87" i="26" s="1"/>
  <c r="E84" i="26"/>
  <c r="E87" i="26" s="1"/>
  <c r="G81" i="26"/>
  <c r="G82" i="26"/>
  <c r="G83" i="26"/>
  <c r="G80" i="26"/>
  <c r="G76" i="26"/>
  <c r="G103" i="26" s="1"/>
  <c r="G77" i="26"/>
  <c r="G104" i="26" s="1"/>
  <c r="G78" i="26"/>
  <c r="G105" i="26" s="1"/>
  <c r="G79" i="26"/>
  <c r="G106" i="26" s="1"/>
  <c r="G75" i="26"/>
  <c r="G97" i="26" s="1"/>
  <c r="E74" i="26"/>
  <c r="I74" i="26" s="1"/>
  <c r="E73" i="26"/>
  <c r="I73" i="26" s="1"/>
  <c r="E72" i="26"/>
  <c r="E81" i="26" s="1"/>
  <c r="E91" i="26" s="1"/>
  <c r="E71" i="26"/>
  <c r="E80" i="26" s="1"/>
  <c r="E70" i="26"/>
  <c r="I70" i="26" s="1"/>
  <c r="E69" i="26"/>
  <c r="I69" i="26" s="1"/>
  <c r="E68" i="26"/>
  <c r="I68" i="26" s="1"/>
  <c r="E67" i="26"/>
  <c r="I67" i="26" s="1"/>
  <c r="E66" i="26"/>
  <c r="E75" i="26" s="1"/>
  <c r="E97" i="26" s="1"/>
  <c r="I64" i="26"/>
  <c r="I63" i="26"/>
  <c r="I61" i="26"/>
  <c r="I59" i="26"/>
  <c r="I58" i="26"/>
  <c r="I50" i="26"/>
  <c r="I48" i="26"/>
  <c r="I47" i="26"/>
  <c r="I45" i="26"/>
  <c r="I38" i="26"/>
  <c r="I37" i="26"/>
  <c r="I62" i="26"/>
  <c r="I60" i="26"/>
  <c r="I57" i="26"/>
  <c r="I56" i="26"/>
  <c r="I55" i="26"/>
  <c r="I54" i="26"/>
  <c r="I53" i="26"/>
  <c r="I52" i="26"/>
  <c r="I51" i="26"/>
  <c r="I49" i="26"/>
  <c r="I46" i="26"/>
  <c r="I44" i="26"/>
  <c r="I43" i="26"/>
  <c r="I42" i="26"/>
  <c r="I41" i="26"/>
  <c r="I40" i="26"/>
  <c r="H31" i="26"/>
  <c r="I21" i="26"/>
  <c r="I22" i="26"/>
  <c r="I20" i="26"/>
  <c r="E190" i="26" l="1"/>
  <c r="E194" i="26"/>
  <c r="I176" i="26"/>
  <c r="I174" i="26"/>
  <c r="I157" i="26"/>
  <c r="I158" i="26"/>
  <c r="I156" i="26"/>
  <c r="I154" i="26"/>
  <c r="I172" i="26"/>
  <c r="I171" i="26"/>
  <c r="I170" i="26"/>
  <c r="I169" i="26"/>
  <c r="I168" i="26"/>
  <c r="I163" i="26"/>
  <c r="I164" i="26"/>
  <c r="I162" i="26"/>
  <c r="I160" i="26"/>
  <c r="G129" i="26"/>
  <c r="I129" i="26" s="1"/>
  <c r="E135" i="26"/>
  <c r="E136" i="26" s="1"/>
  <c r="E132" i="26"/>
  <c r="E133" i="26"/>
  <c r="I133" i="26" s="1"/>
  <c r="E134" i="26"/>
  <c r="I134" i="26" s="1"/>
  <c r="I124" i="26"/>
  <c r="I125" i="26"/>
  <c r="G128" i="26"/>
  <c r="I128" i="26" s="1"/>
  <c r="G101" i="26"/>
  <c r="G99" i="26"/>
  <c r="G100" i="26"/>
  <c r="G98" i="26"/>
  <c r="E90" i="26"/>
  <c r="I86" i="26"/>
  <c r="G88" i="26"/>
  <c r="I88" i="26" s="1"/>
  <c r="I89" i="26"/>
  <c r="E82" i="26"/>
  <c r="E83" i="26"/>
  <c r="I81" i="26"/>
  <c r="E77" i="26"/>
  <c r="E76" i="26"/>
  <c r="E79" i="26"/>
  <c r="E78" i="26"/>
  <c r="I72" i="26"/>
  <c r="E98" i="26" l="1"/>
  <c r="I98" i="26" s="1"/>
  <c r="E93" i="26"/>
  <c r="I93" i="26" s="1"/>
  <c r="E100" i="26"/>
  <c r="I100" i="26" s="1"/>
  <c r="E106" i="26"/>
  <c r="I106" i="26" s="1"/>
  <c r="E101" i="26"/>
  <c r="I101" i="26" s="1"/>
  <c r="E104" i="26"/>
  <c r="I104" i="26" s="1"/>
  <c r="E99" i="26"/>
  <c r="I99" i="26" s="1"/>
  <c r="E95" i="26"/>
  <c r="I95" i="26" s="1"/>
  <c r="E105" i="26"/>
  <c r="I105" i="26" s="1"/>
  <c r="E92" i="26"/>
  <c r="I92" i="26" s="1"/>
  <c r="E103" i="26"/>
  <c r="I103" i="26" s="1"/>
  <c r="E94" i="26"/>
  <c r="I94" i="26" s="1"/>
  <c r="I79" i="26"/>
  <c r="E96" i="26"/>
  <c r="I96" i="26" s="1"/>
  <c r="I78" i="26"/>
  <c r="I83" i="26"/>
  <c r="I77" i="26"/>
  <c r="I82" i="26"/>
  <c r="I76" i="26"/>
  <c r="I91" i="26"/>
  <c r="I197" i="26" l="1"/>
  <c r="I196" i="26"/>
  <c r="I195" i="26"/>
  <c r="I194" i="26"/>
  <c r="I193" i="26"/>
  <c r="I192" i="26"/>
  <c r="I191" i="26"/>
  <c r="I190" i="26"/>
  <c r="I189" i="26"/>
  <c r="I188" i="26"/>
  <c r="I177" i="26"/>
  <c r="I175" i="26"/>
  <c r="I173" i="26"/>
  <c r="I167" i="26"/>
  <c r="I166" i="26"/>
  <c r="I165" i="26"/>
  <c r="I161" i="26"/>
  <c r="I159" i="26"/>
  <c r="I139" i="26"/>
  <c r="I138" i="26"/>
  <c r="I136" i="26"/>
  <c r="I135" i="26"/>
  <c r="I132" i="26"/>
  <c r="I131" i="26"/>
  <c r="I130" i="26"/>
  <c r="I127" i="26"/>
  <c r="I126" i="26"/>
  <c r="I39" i="26"/>
  <c r="I66" i="26"/>
  <c r="I71" i="26"/>
  <c r="I75" i="26"/>
  <c r="I80" i="26"/>
  <c r="C8" i="26" l="1"/>
  <c r="C7" i="26"/>
  <c r="C6" i="26"/>
  <c r="G18" i="27"/>
  <c r="G19" i="27"/>
  <c r="G20" i="27"/>
  <c r="G22" i="27"/>
  <c r="G23" i="27"/>
  <c r="G24" i="27"/>
  <c r="G25" i="27"/>
  <c r="G26" i="27"/>
  <c r="G27" i="27"/>
  <c r="G28" i="27"/>
  <c r="G29" i="27"/>
  <c r="G30" i="27"/>
  <c r="G31" i="27"/>
  <c r="G32" i="27"/>
  <c r="G33" i="27"/>
  <c r="G34" i="27"/>
  <c r="G35" i="27"/>
  <c r="G36" i="27"/>
  <c r="G37" i="27"/>
  <c r="G38" i="27"/>
  <c r="G40" i="27"/>
  <c r="G41" i="27"/>
  <c r="G42" i="27"/>
  <c r="G43" i="27"/>
  <c r="G44" i="27"/>
  <c r="G45" i="27"/>
  <c r="G46" i="27"/>
  <c r="G47" i="27"/>
  <c r="G49" i="27"/>
  <c r="G50" i="27"/>
  <c r="G51" i="27"/>
  <c r="G52" i="27"/>
  <c r="G53" i="27"/>
  <c r="G54" i="27"/>
  <c r="G55" i="27"/>
  <c r="G56" i="27"/>
  <c r="G57" i="27"/>
  <c r="G58" i="27"/>
  <c r="G61" i="27"/>
  <c r="G62" i="27"/>
  <c r="G63" i="27"/>
  <c r="G64" i="27"/>
  <c r="G65" i="27"/>
  <c r="G66" i="27"/>
  <c r="G67" i="27"/>
  <c r="G68" i="27"/>
  <c r="G69" i="27"/>
  <c r="G70" i="27"/>
  <c r="G71" i="27"/>
  <c r="G72" i="27"/>
  <c r="G73" i="27"/>
  <c r="G74" i="27"/>
  <c r="G75" i="27"/>
  <c r="G76" i="27"/>
  <c r="G77" i="27"/>
  <c r="G78" i="27"/>
  <c r="G79" i="27"/>
  <c r="G80" i="27"/>
  <c r="G82" i="27"/>
  <c r="G83" i="27"/>
  <c r="G84" i="27"/>
  <c r="G85" i="27"/>
  <c r="G86" i="27"/>
  <c r="G87" i="27"/>
  <c r="G88" i="27"/>
  <c r="G89" i="27"/>
  <c r="G90" i="27"/>
  <c r="G91" i="27"/>
  <c r="G92" i="27"/>
  <c r="G93" i="27"/>
  <c r="G94" i="27"/>
  <c r="G95" i="27"/>
  <c r="G96" i="27"/>
  <c r="G97" i="27"/>
  <c r="G98" i="27"/>
  <c r="G99" i="27"/>
  <c r="G100" i="27"/>
  <c r="G101" i="27"/>
  <c r="G103" i="27"/>
  <c r="G104" i="27"/>
  <c r="G105" i="27"/>
  <c r="G106" i="27"/>
  <c r="G108" i="27"/>
  <c r="G109" i="27"/>
  <c r="G110" i="27"/>
  <c r="G111" i="27"/>
  <c r="G112" i="27"/>
  <c r="G113" i="27"/>
  <c r="G114" i="27"/>
  <c r="G115" i="27"/>
  <c r="G117" i="27"/>
  <c r="G118" i="27"/>
  <c r="G119" i="27"/>
  <c r="G120" i="27"/>
  <c r="G121" i="27"/>
  <c r="G122" i="27"/>
  <c r="G123" i="27"/>
  <c r="G124" i="27"/>
  <c r="G125" i="27"/>
  <c r="G126" i="27"/>
  <c r="G128" i="27"/>
  <c r="G129" i="27"/>
  <c r="G130" i="27"/>
  <c r="G131" i="27"/>
  <c r="G132" i="27"/>
  <c r="G133" i="27"/>
  <c r="G136" i="27"/>
  <c r="G137" i="27"/>
  <c r="G138" i="27"/>
  <c r="G139" i="27"/>
  <c r="G140" i="27"/>
  <c r="G141" i="27"/>
  <c r="G142" i="27"/>
  <c r="G143" i="27"/>
  <c r="G144" i="27"/>
  <c r="G145" i="27"/>
  <c r="G146" i="27"/>
  <c r="G147" i="27"/>
  <c r="G148" i="27"/>
  <c r="G149" i="27"/>
  <c r="G150" i="27"/>
  <c r="G151" i="27"/>
  <c r="G152" i="27"/>
  <c r="G153" i="27"/>
  <c r="G154" i="27"/>
  <c r="G155" i="27"/>
  <c r="G157" i="27"/>
  <c r="G158" i="27"/>
  <c r="G159" i="27"/>
  <c r="G160" i="27"/>
  <c r="G161" i="27"/>
  <c r="G162" i="27"/>
  <c r="G163" i="27"/>
  <c r="G164" i="27"/>
  <c r="G165" i="27"/>
  <c r="G166" i="27"/>
  <c r="G167" i="27"/>
  <c r="G168" i="27"/>
  <c r="G169" i="27"/>
  <c r="G170" i="27"/>
  <c r="G171" i="27"/>
  <c r="G172" i="27"/>
  <c r="G173" i="27"/>
  <c r="G174" i="27"/>
  <c r="G175" i="27"/>
  <c r="G176" i="27"/>
  <c r="G178" i="27"/>
  <c r="G179" i="27"/>
  <c r="G180" i="27"/>
  <c r="G181" i="27"/>
  <c r="G183" i="27"/>
  <c r="G184" i="27"/>
  <c r="G185" i="27"/>
  <c r="G186" i="27"/>
  <c r="G187" i="27"/>
  <c r="G188" i="27"/>
  <c r="G189" i="27"/>
  <c r="G190" i="27"/>
  <c r="G192" i="27"/>
  <c r="G193" i="27"/>
  <c r="G194" i="27"/>
  <c r="G195" i="27"/>
  <c r="G196" i="27"/>
  <c r="G199" i="27"/>
  <c r="G200" i="27"/>
  <c r="G201" i="27"/>
  <c r="G202" i="27"/>
  <c r="G203" i="27"/>
  <c r="G204" i="27"/>
  <c r="G205" i="27"/>
  <c r="G206" i="27"/>
  <c r="G207" i="27"/>
  <c r="G208" i="27"/>
  <c r="G209" i="27"/>
  <c r="G210" i="27"/>
  <c r="G211" i="27"/>
  <c r="G212" i="27"/>
  <c r="G213" i="27"/>
  <c r="G214" i="27"/>
  <c r="G215" i="27"/>
  <c r="G216" i="27"/>
  <c r="G217" i="27"/>
  <c r="G218" i="27"/>
  <c r="G220" i="27"/>
  <c r="G221" i="27"/>
  <c r="G222" i="27"/>
  <c r="G223" i="27"/>
  <c r="G224" i="27"/>
  <c r="G225" i="27"/>
  <c r="G226" i="27"/>
  <c r="G227" i="27"/>
  <c r="G228" i="27"/>
  <c r="G229" i="27"/>
  <c r="G230" i="27"/>
  <c r="G231" i="27"/>
  <c r="G232" i="27"/>
  <c r="G233" i="27"/>
  <c r="G234" i="27"/>
  <c r="G235" i="27"/>
  <c r="G236" i="27"/>
  <c r="G237" i="27"/>
  <c r="G238" i="27"/>
  <c r="G239" i="27"/>
  <c r="G241" i="27"/>
  <c r="G242" i="27"/>
  <c r="G243" i="27"/>
  <c r="G244" i="27"/>
  <c r="G246" i="27"/>
  <c r="G247" i="27"/>
  <c r="G248" i="27"/>
  <c r="G249" i="27"/>
  <c r="G250" i="27"/>
  <c r="G251" i="27"/>
  <c r="G252" i="27"/>
  <c r="G253" i="27"/>
  <c r="G255" i="27"/>
  <c r="G256" i="27"/>
  <c r="G257" i="27"/>
  <c r="G258" i="27"/>
  <c r="G259" i="27"/>
  <c r="G260" i="27"/>
  <c r="G261" i="27"/>
  <c r="G262" i="27"/>
  <c r="G263" i="27"/>
  <c r="G264" i="27"/>
  <c r="G266" i="27"/>
  <c r="G267" i="27"/>
  <c r="G268" i="27"/>
  <c r="G269" i="27"/>
  <c r="G270" i="27"/>
  <c r="G273" i="27"/>
  <c r="G274" i="27"/>
  <c r="G275" i="27"/>
  <c r="G276" i="27"/>
  <c r="G277" i="27"/>
  <c r="G278" i="27"/>
  <c r="G279" i="27"/>
  <c r="G280" i="27"/>
  <c r="G281" i="27"/>
  <c r="G282" i="27"/>
  <c r="G283" i="27"/>
  <c r="G284" i="27"/>
  <c r="G285" i="27"/>
  <c r="G286" i="27"/>
  <c r="G287" i="27"/>
  <c r="G288" i="27"/>
  <c r="G289" i="27"/>
  <c r="G290" i="27"/>
  <c r="G291" i="27"/>
  <c r="G292" i="27"/>
  <c r="G294" i="27"/>
  <c r="G295" i="27"/>
  <c r="G296" i="27"/>
  <c r="G297" i="27"/>
  <c r="G298" i="27"/>
  <c r="G299" i="27"/>
  <c r="G300" i="27"/>
  <c r="G301" i="27"/>
  <c r="G302" i="27"/>
  <c r="G303" i="27"/>
  <c r="G304" i="27"/>
  <c r="G305" i="27"/>
  <c r="G306" i="27"/>
  <c r="G307" i="27"/>
  <c r="G308" i="27"/>
  <c r="G309" i="27"/>
  <c r="G310" i="27"/>
  <c r="G311" i="27"/>
  <c r="G312" i="27"/>
  <c r="G313" i="27"/>
  <c r="G315" i="27"/>
  <c r="G316" i="27"/>
  <c r="G317" i="27"/>
  <c r="G318" i="27"/>
  <c r="G320" i="27"/>
  <c r="G321" i="27"/>
  <c r="G322" i="27"/>
  <c r="G323" i="27"/>
  <c r="G324" i="27"/>
  <c r="G325" i="27"/>
  <c r="G326" i="27"/>
  <c r="G327" i="27"/>
  <c r="G329" i="27"/>
  <c r="G330" i="27"/>
  <c r="G331" i="27"/>
  <c r="G332" i="27"/>
  <c r="G333" i="27"/>
  <c r="G336" i="27"/>
  <c r="G337" i="27"/>
  <c r="G338" i="27"/>
  <c r="G339" i="27"/>
  <c r="G340" i="27"/>
  <c r="G341" i="27"/>
  <c r="G342" i="27"/>
  <c r="G343" i="27"/>
  <c r="G344" i="27"/>
  <c r="G345" i="27"/>
  <c r="G346" i="27"/>
  <c r="G347" i="27"/>
  <c r="G348" i="27"/>
  <c r="G349" i="27"/>
  <c r="G350" i="27"/>
  <c r="G351" i="27"/>
  <c r="G352" i="27"/>
  <c r="G353" i="27"/>
  <c r="G354" i="27"/>
  <c r="G355" i="27"/>
  <c r="G357" i="27"/>
  <c r="G358" i="27"/>
  <c r="G359" i="27"/>
  <c r="G360" i="27"/>
  <c r="G361" i="27"/>
  <c r="G362" i="27"/>
  <c r="G363" i="27"/>
  <c r="G364" i="27"/>
  <c r="G365" i="27"/>
  <c r="G366" i="27"/>
  <c r="G367" i="27"/>
  <c r="G368" i="27"/>
  <c r="G369" i="27"/>
  <c r="G370" i="27"/>
  <c r="G371" i="27"/>
  <c r="G372" i="27"/>
  <c r="G373" i="27"/>
  <c r="G374" i="27"/>
  <c r="G375" i="27"/>
  <c r="G376" i="27"/>
  <c r="G378" i="27"/>
  <c r="G379" i="27"/>
  <c r="G380" i="27"/>
  <c r="G381" i="27"/>
  <c r="G383" i="27"/>
  <c r="G384" i="27"/>
  <c r="G385" i="27"/>
  <c r="G386" i="27"/>
  <c r="G387" i="27"/>
  <c r="G388" i="27"/>
  <c r="G389" i="27"/>
  <c r="G390" i="27"/>
  <c r="G392" i="27"/>
  <c r="G393" i="27"/>
  <c r="G394" i="27"/>
  <c r="G395" i="27"/>
  <c r="G396" i="27"/>
  <c r="G399" i="27"/>
  <c r="G400" i="27"/>
  <c r="G401" i="27"/>
  <c r="G402" i="27"/>
  <c r="G403" i="27"/>
  <c r="G404" i="27"/>
  <c r="G405" i="27"/>
  <c r="G406" i="27"/>
  <c r="G407" i="27"/>
  <c r="G408" i="27"/>
  <c r="G409" i="27"/>
  <c r="G410" i="27"/>
  <c r="G411" i="27"/>
  <c r="G412" i="27"/>
  <c r="G413" i="27"/>
  <c r="G414" i="27"/>
  <c r="G415" i="27"/>
  <c r="G416" i="27"/>
  <c r="G417" i="27"/>
  <c r="G418" i="27"/>
  <c r="G420" i="27"/>
  <c r="G421" i="27"/>
  <c r="G422" i="27"/>
  <c r="G423" i="27"/>
  <c r="G424" i="27"/>
  <c r="G425" i="27"/>
  <c r="G426" i="27"/>
  <c r="G427" i="27"/>
  <c r="G428" i="27"/>
  <c r="G429" i="27"/>
  <c r="G430" i="27"/>
  <c r="G431" i="27"/>
  <c r="G432" i="27"/>
  <c r="G433" i="27"/>
  <c r="G434" i="27"/>
  <c r="G435" i="27"/>
  <c r="G436" i="27"/>
  <c r="G437" i="27"/>
  <c r="G438" i="27"/>
  <c r="G439" i="27"/>
  <c r="G441" i="27"/>
  <c r="G442" i="27"/>
  <c r="G443" i="27"/>
  <c r="G444" i="27"/>
  <c r="G446" i="27"/>
  <c r="G447" i="27"/>
  <c r="G448" i="27"/>
  <c r="G449" i="27"/>
  <c r="G450" i="27"/>
  <c r="G451" i="27"/>
  <c r="G452" i="27"/>
  <c r="G453" i="27"/>
  <c r="G455" i="27"/>
  <c r="G456" i="27"/>
  <c r="G457" i="27"/>
  <c r="G458" i="27"/>
  <c r="G459" i="27"/>
  <c r="G462" i="27"/>
  <c r="G463" i="27"/>
  <c r="G464" i="27"/>
  <c r="G465" i="27"/>
  <c r="G466" i="27"/>
  <c r="G467" i="27"/>
  <c r="G468" i="27"/>
  <c r="G469" i="27"/>
  <c r="G470" i="27"/>
  <c r="G471" i="27"/>
  <c r="G472" i="27"/>
  <c r="G473" i="27"/>
  <c r="G474" i="27"/>
  <c r="G475" i="27"/>
  <c r="G476" i="27"/>
  <c r="G477" i="27"/>
  <c r="G478" i="27"/>
  <c r="G479" i="27"/>
  <c r="G480" i="27"/>
  <c r="G481" i="27"/>
  <c r="G483" i="27"/>
  <c r="G484" i="27"/>
  <c r="G485" i="27"/>
  <c r="G486" i="27"/>
  <c r="G487" i="27"/>
  <c r="G488" i="27"/>
  <c r="G489" i="27"/>
  <c r="G490" i="27"/>
  <c r="G491" i="27"/>
  <c r="G492" i="27"/>
  <c r="G493" i="27"/>
  <c r="G494" i="27"/>
  <c r="G495" i="27"/>
  <c r="G496" i="27"/>
  <c r="G497" i="27"/>
  <c r="G498" i="27"/>
  <c r="G499" i="27"/>
  <c r="G500" i="27"/>
  <c r="G501" i="27"/>
  <c r="G502" i="27"/>
  <c r="G504" i="27"/>
  <c r="G505" i="27"/>
  <c r="G506" i="27"/>
  <c r="G507" i="27"/>
  <c r="G509" i="27"/>
  <c r="G510" i="27"/>
  <c r="G511" i="27"/>
  <c r="G512" i="27"/>
  <c r="G513" i="27"/>
  <c r="G514" i="27"/>
  <c r="G515" i="27"/>
  <c r="G516" i="27"/>
  <c r="G518" i="27"/>
  <c r="G519" i="27"/>
  <c r="G520" i="27"/>
  <c r="G521" i="27"/>
  <c r="G522" i="27"/>
  <c r="G525" i="27"/>
  <c r="G526" i="27"/>
  <c r="G527" i="27"/>
  <c r="G528" i="27"/>
  <c r="G529" i="27"/>
  <c r="G530" i="27"/>
  <c r="G531" i="27"/>
  <c r="G532" i="27"/>
  <c r="G533" i="27"/>
  <c r="G534" i="27"/>
  <c r="G536" i="27"/>
  <c r="G537" i="27"/>
  <c r="G538" i="27"/>
  <c r="G539" i="27"/>
  <c r="G540" i="27"/>
  <c r="G541" i="27"/>
  <c r="G542" i="27"/>
  <c r="G543" i="27"/>
  <c r="G544" i="27"/>
  <c r="G545" i="27"/>
  <c r="G546" i="27"/>
  <c r="G547" i="27"/>
  <c r="G548" i="27"/>
  <c r="G550" i="27"/>
  <c r="G551" i="27"/>
  <c r="G552" i="27"/>
  <c r="G553" i="27"/>
  <c r="G554" i="27"/>
  <c r="G555" i="27"/>
  <c r="G556" i="27"/>
  <c r="G557" i="27"/>
  <c r="G558" i="27"/>
  <c r="G559" i="27"/>
  <c r="G560" i="27"/>
  <c r="G561" i="27"/>
  <c r="G562" i="27"/>
  <c r="G563" i="27"/>
  <c r="G564" i="27"/>
  <c r="G565" i="27"/>
  <c r="G566" i="27"/>
  <c r="G567" i="27"/>
  <c r="G568" i="27"/>
  <c r="G569" i="27"/>
  <c r="G570" i="27"/>
  <c r="G571" i="27"/>
  <c r="G574" i="27"/>
  <c r="G575" i="27"/>
  <c r="G576" i="27"/>
  <c r="G577" i="27"/>
  <c r="G578" i="27"/>
  <c r="G579" i="27"/>
  <c r="G580" i="27"/>
  <c r="G581" i="27"/>
  <c r="G582" i="27"/>
  <c r="G583" i="27"/>
  <c r="G585" i="27"/>
  <c r="G586" i="27"/>
  <c r="G587" i="27"/>
  <c r="G588" i="27"/>
  <c r="G589" i="27"/>
  <c r="G590" i="27"/>
  <c r="G591" i="27"/>
  <c r="G592" i="27"/>
  <c r="G593" i="27"/>
  <c r="G594" i="27"/>
  <c r="G595" i="27"/>
  <c r="G596" i="27"/>
  <c r="G597" i="27"/>
  <c r="G598" i="27"/>
  <c r="G600" i="27"/>
  <c r="G601" i="27"/>
  <c r="G602" i="27"/>
  <c r="G603" i="27"/>
  <c r="G604" i="27"/>
  <c r="G605" i="27"/>
  <c r="G606" i="27"/>
  <c r="G607" i="27"/>
  <c r="G608" i="27"/>
  <c r="G609" i="27"/>
  <c r="G610" i="27"/>
  <c r="G611" i="27"/>
  <c r="G612" i="27"/>
  <c r="G613" i="27"/>
  <c r="G614" i="27"/>
  <c r="G615" i="27"/>
  <c r="G616" i="27"/>
  <c r="G617" i="27"/>
  <c r="G618" i="27"/>
  <c r="G619" i="27"/>
  <c r="G620" i="27"/>
  <c r="G623" i="27"/>
  <c r="G624" i="27"/>
  <c r="G625" i="27"/>
  <c r="G626" i="27"/>
  <c r="G627" i="27"/>
  <c r="G628" i="27"/>
  <c r="G629" i="27"/>
  <c r="G630" i="27"/>
  <c r="G631" i="27"/>
  <c r="G632" i="27"/>
  <c r="G633" i="27"/>
  <c r="G634" i="27"/>
  <c r="G635" i="27"/>
  <c r="G636" i="27"/>
  <c r="G637" i="27"/>
  <c r="G638" i="27"/>
  <c r="G639" i="27"/>
  <c r="G640" i="27"/>
  <c r="G641" i="27"/>
  <c r="G642" i="27"/>
  <c r="G644" i="27"/>
  <c r="G645" i="27"/>
  <c r="G646" i="27"/>
  <c r="G648" i="27"/>
  <c r="G649" i="27"/>
  <c r="G650" i="27"/>
  <c r="G651" i="27"/>
  <c r="G652" i="27"/>
  <c r="G653" i="27"/>
  <c r="G654" i="27"/>
  <c r="G656" i="27"/>
  <c r="G657" i="27"/>
  <c r="G658" i="27"/>
  <c r="G659" i="27"/>
  <c r="G662" i="27"/>
  <c r="G663" i="27"/>
  <c r="G664" i="27"/>
  <c r="G665" i="27"/>
  <c r="G667" i="27"/>
  <c r="G668" i="27"/>
  <c r="G669" i="27"/>
  <c r="G671" i="27"/>
  <c r="G672" i="27"/>
  <c r="G673" i="27"/>
  <c r="G674" i="27"/>
  <c r="G675" i="27"/>
  <c r="G676" i="27"/>
  <c r="G677" i="27"/>
  <c r="G679" i="27"/>
  <c r="G680" i="27"/>
  <c r="G681" i="27"/>
  <c r="G682" i="27"/>
  <c r="G683" i="27"/>
  <c r="G684" i="27"/>
  <c r="G686" i="27"/>
  <c r="G687" i="27"/>
  <c r="G688" i="27"/>
  <c r="G689" i="27"/>
  <c r="G690" i="27"/>
  <c r="G691" i="27"/>
  <c r="G693" i="27"/>
  <c r="G695" i="27"/>
  <c r="G697" i="27"/>
  <c r="G17" i="27"/>
  <c r="G698" i="27" l="1"/>
  <c r="I205" i="26"/>
  <c r="I204" i="26"/>
  <c r="I203" i="26"/>
  <c r="I202" i="26"/>
  <c r="I183" i="26"/>
  <c r="I182" i="26"/>
  <c r="I155" i="26"/>
  <c r="I153" i="26"/>
  <c r="I147" i="26"/>
  <c r="I144" i="26"/>
  <c r="I137" i="26"/>
  <c r="I123" i="26"/>
  <c r="I122" i="26"/>
  <c r="I118" i="26"/>
  <c r="I116" i="26"/>
  <c r="I110" i="26"/>
  <c r="I109" i="26"/>
  <c r="I107" i="26"/>
  <c r="I102" i="26"/>
  <c r="I97" i="26"/>
  <c r="I90" i="26"/>
  <c r="I87" i="26"/>
  <c r="I84" i="26"/>
  <c r="I36" i="26"/>
  <c r="I31" i="26"/>
  <c r="I30" i="26"/>
  <c r="I29" i="26"/>
  <c r="I28" i="26"/>
  <c r="I27" i="26"/>
  <c r="I26" i="26"/>
  <c r="I25" i="26"/>
  <c r="I24" i="26"/>
  <c r="I19" i="26"/>
  <c r="H23" i="26" s="1"/>
  <c r="I23" i="26" s="1"/>
  <c r="I206" i="26" l="1"/>
  <c r="H65" i="26"/>
  <c r="I65" i="26" s="1"/>
  <c r="I112" i="26" s="1"/>
  <c r="G700" i="27"/>
  <c r="H187" i="26"/>
  <c r="I187" i="26" s="1"/>
  <c r="I198" i="26" s="1"/>
  <c r="H152" i="26"/>
  <c r="I152" i="26" s="1"/>
  <c r="I178" i="26" s="1"/>
  <c r="H121" i="26"/>
  <c r="I121" i="26" s="1"/>
  <c r="I140" i="26" s="1"/>
  <c r="I32" i="26"/>
  <c r="H211" i="26" l="1"/>
  <c r="I211" i="26" s="1"/>
  <c r="I215" i="26" s="1"/>
  <c r="B100" i="11"/>
  <c r="I218" i="26" l="1"/>
  <c r="G699" i="27" s="1"/>
  <c r="F35" i="24" l="1"/>
  <c r="F37" i="24" s="1"/>
  <c r="F39" i="24" s="1"/>
  <c r="F41" i="24" s="1"/>
  <c r="G702" i="27"/>
  <c r="E699" i="27"/>
  <c r="G703" i="27" l="1"/>
  <c r="G705" i="27" s="1"/>
</calcChain>
</file>

<file path=xl/sharedStrings.xml><?xml version="1.0" encoding="utf-8"?>
<sst xmlns="http://schemas.openxmlformats.org/spreadsheetml/2006/main" count="2161" uniqueCount="599">
  <si>
    <t>CHICAMA</t>
  </si>
  <si>
    <t>CUENCA CHICAMA</t>
  </si>
  <si>
    <t>Estructura típica</t>
  </si>
  <si>
    <t>1A-01</t>
  </si>
  <si>
    <t>Dique de Retención (de concreto ciclópeo)</t>
  </si>
  <si>
    <t>1A-01 -01 01</t>
  </si>
  <si>
    <t>Construcción, mejoramiento y/o rehabilitación de acceso hasta dique de relleno</t>
  </si>
  <si>
    <t>km</t>
  </si>
  <si>
    <t>1A-01 -01 02</t>
  </si>
  <si>
    <t>Construcción de campamento provisional de obra</t>
  </si>
  <si>
    <t>1A-01 -01 02.01</t>
  </si>
  <si>
    <t>Terraplén para campamento provisional</t>
  </si>
  <si>
    <t>m2</t>
  </si>
  <si>
    <t>1A-01 -01 02.02</t>
  </si>
  <si>
    <t>Campamento</t>
  </si>
  <si>
    <t>1A-01 -01 03</t>
  </si>
  <si>
    <t>Desbroce y limpieza con equipo de suelo vegetal h=0.3m (área de influencia PIP)</t>
  </si>
  <si>
    <t>1A-01 -01 04</t>
  </si>
  <si>
    <t>Acopio de material orgánico en DMO distancia media …km</t>
  </si>
  <si>
    <t>m3</t>
  </si>
  <si>
    <t>1A-01 -01 05</t>
  </si>
  <si>
    <t>Excavación para fundación y empotramiento de dique de concreto (indicar el tipo de material y Fw)</t>
  </si>
  <si>
    <t>1A-01 -01 05.01</t>
  </si>
  <si>
    <t>Excavación hasta nivel de plataforma (indicar si incluye carguío o no dependiendo de la condición)</t>
  </si>
  <si>
    <t>1A-01 -01 05.02</t>
  </si>
  <si>
    <t>Excavación de base de dique</t>
  </si>
  <si>
    <t>1A-01 -01 05.03</t>
  </si>
  <si>
    <t>Excavación de uñas de empotramiento de dique h=2m</t>
  </si>
  <si>
    <t>1A-01 -01 05.04</t>
  </si>
  <si>
    <t>Excavación de uña de colchón de enrocado</t>
  </si>
  <si>
    <t>1A-01 -01 05.05</t>
  </si>
  <si>
    <t>Excavación en roca/material suelto en estribos de dique profundidad &gt;=1m</t>
  </si>
  <si>
    <t>1A-01 -01 05.06</t>
  </si>
  <si>
    <t>Excavación para contradique</t>
  </si>
  <si>
    <t>1A-01 -01 06</t>
  </si>
  <si>
    <t>Conformación y compactación de superficie para  fundación</t>
  </si>
  <si>
    <t>1A-01 -01 06.01</t>
  </si>
  <si>
    <t>Conformación y compactación de superficie para uñas y dique</t>
  </si>
  <si>
    <t>1A-01 -01 06.02</t>
  </si>
  <si>
    <t>Conformación y compactación de superficie para losa de disipación</t>
  </si>
  <si>
    <t>1A-01 -01 06.03</t>
  </si>
  <si>
    <t>Conformación y compactación de superficie para colchón de enrocado</t>
  </si>
  <si>
    <t>1A-01 -01 07</t>
  </si>
  <si>
    <t>Eliminación de material excedente</t>
  </si>
  <si>
    <t>1A-01 -01 08</t>
  </si>
  <si>
    <t>Colocación de concreto de solados y concreto de regularización</t>
  </si>
  <si>
    <t>1A-01 -01 08.01</t>
  </si>
  <si>
    <t>Colocación de concreto de regularización para uñas de empotramiento de dique</t>
  </si>
  <si>
    <t>1A-01 -01 08.02</t>
  </si>
  <si>
    <t>Solado para contradique</t>
  </si>
  <si>
    <t>1A-01 -01 09</t>
  </si>
  <si>
    <t>Encofrado y Desencofrado</t>
  </si>
  <si>
    <t>1A-01 -01 09.01</t>
  </si>
  <si>
    <t>Encofrado y desencofrado vertical de uñas de dique</t>
  </si>
  <si>
    <t>1A-01 -01 09.02</t>
  </si>
  <si>
    <t>Encofrado y desencofrado vertical de escalones de vertedero de dique</t>
  </si>
  <si>
    <t>1A-01 -01 09.03</t>
  </si>
  <si>
    <t>Encofrado y desencofrado de taludes de dique (1:2)</t>
  </si>
  <si>
    <t>1A-01 -01 09.04</t>
  </si>
  <si>
    <t>Encofrado y desencofrado vertical de corona de dique</t>
  </si>
  <si>
    <t>1A-01 -01 09.05</t>
  </si>
  <si>
    <t>Encofrado y desencofrado de contradique</t>
  </si>
  <si>
    <t>1A-01 -01 09.06</t>
  </si>
  <si>
    <t>Encofrado y desencofrado de muros guías del vertedero</t>
  </si>
  <si>
    <t>1A-01 -01 10</t>
  </si>
  <si>
    <t>Acero de refuerzo para concreto estructural</t>
  </si>
  <si>
    <t>1A-01 -01 10.01</t>
  </si>
  <si>
    <t>Habilitación de acero y/o suministro de acero habilitado puesto en obra</t>
  </si>
  <si>
    <t>kg</t>
  </si>
  <si>
    <t>1A-01 -01 10.02</t>
  </si>
  <si>
    <t>Colocación de acero estructural fy=4200kgf/cm2 para contradique</t>
  </si>
  <si>
    <t>1A-01 -01 10.03</t>
  </si>
  <si>
    <t>Colocación de acero estructural fy=4200kgf/cm2 para muros guías del vertedero</t>
  </si>
  <si>
    <t>1A-01 -01 11</t>
  </si>
  <si>
    <t>Concreto ciclópeo f´c=175kgf/cm2 + 30% PG</t>
  </si>
  <si>
    <t>1A-01 -01 11.01</t>
  </si>
  <si>
    <t>Colocación de C° Ciclópeo en uñas y base hasta Z1</t>
  </si>
  <si>
    <t>1A-01 -01 11.02</t>
  </si>
  <si>
    <t>Colocación de C° Ciclópeo en cuerpo de dique hasta Z3</t>
  </si>
  <si>
    <t>1A-01 -01 11.03</t>
  </si>
  <si>
    <t>Colocación de C° Ciclópeo de corona de dique hasta Z4</t>
  </si>
  <si>
    <t>1A-01 -01 11.04</t>
  </si>
  <si>
    <t>Colocación de C° Ciclópeo de losa de disipación de energía</t>
  </si>
  <si>
    <t>1A-01 -01 12</t>
  </si>
  <si>
    <t>Concrero estructural f´c=210kgf/cm2</t>
  </si>
  <si>
    <t>1A-01 -01 12.01</t>
  </si>
  <si>
    <t xml:space="preserve">Concreto contradique </t>
  </si>
  <si>
    <t>1A-01 -01 12.02</t>
  </si>
  <si>
    <t>Concreto muros guías del vertedero e=0.50m</t>
  </si>
  <si>
    <t>1A-01 -01 13</t>
  </si>
  <si>
    <t>Juntas de construcción</t>
  </si>
  <si>
    <t>1A-01 -01 13.01</t>
  </si>
  <si>
    <t>WS para Juntas verticales entre tramos de L&lt;=9m de dique</t>
  </si>
  <si>
    <t>m</t>
  </si>
  <si>
    <t>1A-01 -01 13.02</t>
  </si>
  <si>
    <t>Sello elástomérico para juntas verticales entre tramos de L&lt;=9m de dique</t>
  </si>
  <si>
    <t>1A-01 -01 13.03</t>
  </si>
  <si>
    <t>Sello elástomérico para junta entre dique y losa de disipación de energía</t>
  </si>
  <si>
    <t>1A-01 -01 13.04</t>
  </si>
  <si>
    <t>WS para junta entre muros y contradique + juntas entre paños de contradique</t>
  </si>
  <si>
    <t>1A-01 -01 13.05</t>
  </si>
  <si>
    <t>Sello elastomérico para junta entre muros y contradique + juntas entre paños de contradique</t>
  </si>
  <si>
    <t>1A-01 -01 13.06</t>
  </si>
  <si>
    <t>WS para juntas horizontales e inclinadas entre dique y muros</t>
  </si>
  <si>
    <t>1A-01 -01 13.07</t>
  </si>
  <si>
    <t>Sello elastomérico para juntas horizontales e inclinadas entre dique y muros</t>
  </si>
  <si>
    <t>1A-01 -01 13.08</t>
  </si>
  <si>
    <t xml:space="preserve">WS para juntas verticales de muros </t>
  </si>
  <si>
    <t>1A-01 -01 13.09</t>
  </si>
  <si>
    <t xml:space="preserve">Sello elastomérico para juntas verticales de muros </t>
  </si>
  <si>
    <t>1A-01 -01 14</t>
  </si>
  <si>
    <t xml:space="preserve">Relleno estructural </t>
  </si>
  <si>
    <t>1A-01 -01 14.01</t>
  </si>
  <si>
    <t>Relleno estructural contra uñas de empotramiento de dique</t>
  </si>
  <si>
    <t>1A-01 -01 14.02</t>
  </si>
  <si>
    <t>Relleno estructural contradique</t>
  </si>
  <si>
    <t>1A-01 -01 15</t>
  </si>
  <si>
    <t>Tubo de PVC D=100mm @1m en contradique</t>
  </si>
  <si>
    <t>1A-01 -01 16</t>
  </si>
  <si>
    <t>Enrocado de protección</t>
  </si>
  <si>
    <t>1A-01 -01 16.01</t>
  </si>
  <si>
    <t>Procesamiento de material en cantera de roca</t>
  </si>
  <si>
    <t>1A-01 -01 16.011</t>
  </si>
  <si>
    <t>Transporte de roca para enrocado de protección distancia media …km</t>
  </si>
  <si>
    <t>1A-01 -01 16.02</t>
  </si>
  <si>
    <t>Colocación de roca en uña de colchón de enrocado</t>
  </si>
  <si>
    <t>1A-01 -01 16.03</t>
  </si>
  <si>
    <t>Colocación de roca en colchón de enrocado</t>
  </si>
  <si>
    <t>Estructura típica de Tramo de Río Chicama: Descolmatación, Encauzamiento y Protección</t>
  </si>
  <si>
    <t>Descolmatación</t>
  </si>
  <si>
    <t>Descolmatación y acopio para carguío con tractor D8 y excavadora sobre orugas</t>
  </si>
  <si>
    <t>Carguío y transporte de material para eliminación Dist. = … km</t>
  </si>
  <si>
    <t>Conformación de material en DME o terraza</t>
  </si>
  <si>
    <t>Conformación de diques (ambas márgenes)</t>
  </si>
  <si>
    <t>Contrucción de nuevos muros Margen derecho (CUI 3 Anexo 2 HID-21-01, según PIP 1.51km)</t>
  </si>
  <si>
    <t>Construcción de nuevos muros Margen izquierdo (CUI 3 Anexo 2 HID-21-01, según PIP 0km)</t>
  </si>
  <si>
    <t>Conformación de dique con material propio</t>
  </si>
  <si>
    <t>Perfilado de taludes de dique</t>
  </si>
  <si>
    <t>Excavación de uña antisocavante</t>
  </si>
  <si>
    <t>Colocación de geotextil 400g/m2 en uña antisocavante y cara de dique</t>
  </si>
  <si>
    <t>Colocación de enrocado de protección en uña antisocavante (D=1.5m)</t>
  </si>
  <si>
    <t>Colocación de filtro (material de cantera)</t>
  </si>
  <si>
    <t>Transporte de filtro desde cantera xxx (Dist. …km)</t>
  </si>
  <si>
    <t>Colocación de enrocado de protección de dique (D=1m, e de 1m a 0.50m)</t>
  </si>
  <si>
    <t>Producción en cantera para Enrocado de protección de diques con voladura</t>
  </si>
  <si>
    <t>Transporte de enrocado desde cantera yyy (Dist. …km)</t>
  </si>
  <si>
    <t>Mejoramiento de diques</t>
  </si>
  <si>
    <t>Muros existente a modificar Margen derecho (CUI 3 Anexo 2 HID-21-01, según PIP 6.9km)</t>
  </si>
  <si>
    <t>Muros existente a modificar Margen izquierdo (CUI 3 Anexo 2 HID-21-01, según PIP 7.78km)</t>
  </si>
  <si>
    <t>Conformación de material de recrecimiento de dique existente</t>
  </si>
  <si>
    <t>Colocación de geotextil 400g/m2 en cara de dique</t>
  </si>
  <si>
    <t>Enrocado para recrecimiento de dique existente</t>
  </si>
  <si>
    <t>Paquete</t>
  </si>
  <si>
    <t>Descripición del paquete</t>
  </si>
  <si>
    <t>Und.</t>
  </si>
  <si>
    <t>VIRÚ</t>
  </si>
  <si>
    <t>CUENCA VIRÚ</t>
  </si>
  <si>
    <t>1A</t>
  </si>
  <si>
    <t>Estructura típica de Quebradas Virú: Protección y Encauzamiento (DIQUES LONGITUDINALES)</t>
  </si>
  <si>
    <t>Construcción de defensas ribereñas en río/quebrada y encauzamiento</t>
  </si>
  <si>
    <t>Diques de encauzamiento y protección del río Carabamba Prog. 0+220 a. abajo @ 2+920 a. arriba</t>
  </si>
  <si>
    <t>Construcción, mejoramiento y/o rehabilitación de acceso hasta diques de relleno</t>
  </si>
  <si>
    <t>Desbroce y limpieza 110m de ancho</t>
  </si>
  <si>
    <t>Acopio de material orgánico en DMO</t>
  </si>
  <si>
    <t>Encauzamiento de aguas superficiales</t>
  </si>
  <si>
    <t>Descolmatación, limpieza y conformación del cauce</t>
  </si>
  <si>
    <t>Conformación de dique con material propio y material de préstamo</t>
  </si>
  <si>
    <t>Adecuación de depósito de material excedente (temporal)</t>
  </si>
  <si>
    <t>Perfilado de talud de cara húmeda de dique</t>
  </si>
  <si>
    <t>Conformación y perfilado de uña antisocavante</t>
  </si>
  <si>
    <t>Excavación de zanja para anclaje de geotextil</t>
  </si>
  <si>
    <t>Extracción y procesamiento de material para filtro</t>
  </si>
  <si>
    <t>Selección de material enrocado y acopio temporal</t>
  </si>
  <si>
    <t>Perfilado de talud de cara seca de dique</t>
  </si>
  <si>
    <t>Limpieza y entrega de obra</t>
  </si>
  <si>
    <t>Estructura típica: Diques de Retención con GAVIONES</t>
  </si>
  <si>
    <t>Diques de encauzamiento y protección del río Carabamba Ciudad Prog. 0+000 @ 1+080</t>
  </si>
  <si>
    <t>Desbroce y limpieza 30m de ancho</t>
  </si>
  <si>
    <t>Excavación para fundación de gaviones (Fundación en roca: Adaptar de acuerdo al terreno)</t>
  </si>
  <si>
    <t>Anclaje de cajas de gaviones contra roca de fundación</t>
  </si>
  <si>
    <t>Colocación de geotextil  300g/m2 para base de gaviones y en la cara vertical</t>
  </si>
  <si>
    <t>Colocación de cajones de gaviones de malla inox. y piedra D&lt;0.30m hasta nivel de corona de dique</t>
  </si>
  <si>
    <t>Selección de roca 30cm para gaviones de material de cantera</t>
  </si>
  <si>
    <t>Conformación de cauce con tractor sobre orugas y remoción de material excedente</t>
  </si>
  <si>
    <t>Proceso de material granular en cantera</t>
  </si>
  <si>
    <t>Transporte de material granular desde cantera</t>
  </si>
  <si>
    <t>Relleno de diques con rodillo 2T y equipo manual con material de préstamo</t>
  </si>
  <si>
    <t>Perfilado de diques</t>
  </si>
  <si>
    <t>PY 01 - PQT 04 -QDA EL NIÑO: Diques de Retención y Encauzamiento</t>
  </si>
  <si>
    <t>Construcción de badén de concreto armado Prog. 0+760</t>
  </si>
  <si>
    <t>Desbroce y limpieza</t>
  </si>
  <si>
    <t>Excavación hasta nivel de fundación</t>
  </si>
  <si>
    <t>Solado de concreto f´c=10MPa</t>
  </si>
  <si>
    <t>Habilitación y colocación de acero de refuerzo fy= 4200kgf/cm2</t>
  </si>
  <si>
    <t>Encofrado de badén</t>
  </si>
  <si>
    <t>Juntas entre paños de 5m</t>
  </si>
  <si>
    <t>Colocación de concreto estructural f´c=210kgf/cm2</t>
  </si>
  <si>
    <t>Construcción de la Bocatoma Ramos</t>
  </si>
  <si>
    <t>Enrocado acomodado en zonas adyacentes</t>
  </si>
  <si>
    <t>Poza disipadora</t>
  </si>
  <si>
    <t>Canal despedrador</t>
  </si>
  <si>
    <t>Barrajes</t>
  </si>
  <si>
    <t>Muros de contención de C°A°</t>
  </si>
  <si>
    <t>Estructuras metálicas</t>
  </si>
  <si>
    <t>Barandas</t>
  </si>
  <si>
    <t>Compuertas radial y plana</t>
  </si>
  <si>
    <t>Escaleras</t>
  </si>
  <si>
    <t>Diques de encauzamiento y protección del río Virú Prog. 0+000 @13+100 a. abajo (margen derecha)</t>
  </si>
  <si>
    <t>Colocación de enrocado de protección de dique (D=1m, e de 1m a 0.60m)</t>
  </si>
  <si>
    <t>Encauzamiento del río Virú Prog. 13+100 @ 22+808.56 a. arriba (todo el ancho)</t>
  </si>
  <si>
    <t>Retiro de top soil</t>
  </si>
  <si>
    <t>Transporte y acopio de material orgánico</t>
  </si>
  <si>
    <t>Reconformación del cauce con material propio (corte/relleno con tractor sobre orugas)</t>
  </si>
  <si>
    <t>FORMATO C1- PROPUESTA ECONÓMICA</t>
  </si>
  <si>
    <t>CO-PE-1PE326-CM-HA-004</t>
  </si>
  <si>
    <t>Revisión 0</t>
  </si>
  <si>
    <t>“ENTREGA DE LAS DEFENSAS RIBEREÑAS DE LOS RÍOS CHICAMA Y VIRÚ (PAQUETE 9R-06)"</t>
  </si>
  <si>
    <t>Fecha: 09/03/2022</t>
  </si>
  <si>
    <t>Página 1 de 3</t>
  </si>
  <si>
    <t>Referencia: TDR-Anexo 13</t>
  </si>
  <si>
    <t>Proyecto:</t>
  </si>
  <si>
    <t>[Consignar número y nombre del proyecto]</t>
  </si>
  <si>
    <t>Paquete:</t>
  </si>
  <si>
    <t>[Consignar número y nombre del paquete]</t>
  </si>
  <si>
    <t>Río:</t>
  </si>
  <si>
    <t>[Consignar río Chicama o Virú]</t>
  </si>
  <si>
    <t>Cliente:</t>
  </si>
  <si>
    <t>OHLA</t>
  </si>
  <si>
    <t>Postor:</t>
  </si>
  <si>
    <t>Lugar:</t>
  </si>
  <si>
    <t>Plazo:</t>
  </si>
  <si>
    <t>días calendario</t>
  </si>
  <si>
    <t>Fecha de oferta:</t>
  </si>
  <si>
    <t>Fecha de inicio para la ejecución:</t>
  </si>
  <si>
    <t>A.</t>
  </si>
  <si>
    <t>TOTAL COSTO DIRECTO</t>
  </si>
  <si>
    <t>B.</t>
  </si>
  <si>
    <t xml:space="preserve">GASTOS GENERALES </t>
  </si>
  <si>
    <t>C.</t>
  </si>
  <si>
    <t>UTILIDAD</t>
  </si>
  <si>
    <t>D.</t>
  </si>
  <si>
    <t>TOTAL COSTO DETERMINADO (A+B+C)</t>
  </si>
  <si>
    <t>E.</t>
  </si>
  <si>
    <t>IGV (18% D)</t>
  </si>
  <si>
    <t>F.</t>
  </si>
  <si>
    <t>TOTAL PRESUPUESTO INICIAL INCLUYE IGV (D+E)</t>
  </si>
  <si>
    <t>FORMATO C1: PROPUESTA ECONÓMICA</t>
  </si>
  <si>
    <t>Página 2 de 3</t>
  </si>
  <si>
    <t>N° del Paquete:</t>
  </si>
  <si>
    <t>Nombre del Paquete:</t>
  </si>
  <si>
    <t>Referencia:</t>
  </si>
  <si>
    <t>TDR Anexo 13</t>
  </si>
  <si>
    <t>PLANILLA DE COSTO DIRECTO</t>
  </si>
  <si>
    <t>Item</t>
  </si>
  <si>
    <t>Descripción</t>
  </si>
  <si>
    <t>Unidad</t>
  </si>
  <si>
    <t>Total</t>
  </si>
  <si>
    <t>P.U. 
(S/)</t>
  </si>
  <si>
    <t>Total 
(S/)</t>
  </si>
  <si>
    <t>OBRAS PRELIMINARES</t>
  </si>
  <si>
    <t>Trazo y replanteo topográfico al inicio de obra</t>
  </si>
  <si>
    <t>mes</t>
  </si>
  <si>
    <t>Trazo y replanteo topográfico durante la ejecución de obra</t>
  </si>
  <si>
    <t>Levantamiento topografico final de obra</t>
  </si>
  <si>
    <t>Cartel de Obra de 4.80 x 3.60 m</t>
  </si>
  <si>
    <t>und</t>
  </si>
  <si>
    <t>Construcción de acceso nuevo</t>
  </si>
  <si>
    <t>Excavación en material común para accesos</t>
  </si>
  <si>
    <t>Excavación en roca fracturada</t>
  </si>
  <si>
    <t>Excavación en roca fija con martillo hidráulico</t>
  </si>
  <si>
    <t>Relleno compactado con equipo pesado para accesos</t>
  </si>
  <si>
    <t>Proceso y selección de material propio</t>
  </si>
  <si>
    <t>Transporte de material propio para relleno, d≤1km</t>
  </si>
  <si>
    <t>m3xkm</t>
  </si>
  <si>
    <t>Transporte de material propio para relleno, d&gt;1km</t>
  </si>
  <si>
    <t>Producción de material de préstamo</t>
  </si>
  <si>
    <t>Transporte de material de préstamo, d≤1km</t>
  </si>
  <si>
    <t>Transporte de material de préstamo, d&gt;1km</t>
  </si>
  <si>
    <t>Transporte de material excedente a DME, d≤1km</t>
  </si>
  <si>
    <t>Transporte de material excedente a DME, d&gt;1km</t>
  </si>
  <si>
    <t>Desbroce y remoción de suelo vegetal con equipo</t>
  </si>
  <si>
    <t>Transporte de material excedente a DMO, d≤1km</t>
  </si>
  <si>
    <t>Transporte de material excedente a DMO, d&gt;1km</t>
  </si>
  <si>
    <t>Suministro, transporte de alcantarillas para cruce sobre cauce</t>
  </si>
  <si>
    <t>Habilitación de acceso temporal en cauce de río. (Inc. Colocación y Retiro de alcantarilla)</t>
  </si>
  <si>
    <t>Rehabilitación de accesos existentes</t>
  </si>
  <si>
    <t>Suministro, transporte de alcantarillas HDPE corrugada para cruce sobre canal</t>
  </si>
  <si>
    <t>Suministro, transporte de alcantarillas MCA para cruce sobre canal</t>
  </si>
  <si>
    <t>Mantenimiento de accesos (L&lt;15 km)</t>
  </si>
  <si>
    <t>Conformación de ataguía para desvío temporal de cauce de río</t>
  </si>
  <si>
    <t>Señalización de obra</t>
  </si>
  <si>
    <t>Movilización de equipos a obra</t>
  </si>
  <si>
    <t>Glb</t>
  </si>
  <si>
    <t>Desmovilización de equipos a obra</t>
  </si>
  <si>
    <t>Construcción de campamentos (talleres, almacenes y oficinas)</t>
  </si>
  <si>
    <t>Conformación de terraplén para campamentos</t>
  </si>
  <si>
    <t>Construcción de campamentos</t>
  </si>
  <si>
    <t>Mantenimiento de campamentoss</t>
  </si>
  <si>
    <t>Implementación de controles ambientales durante la construcción</t>
  </si>
  <si>
    <t>Acondicionamiento de terrenos para DME y DMO</t>
  </si>
  <si>
    <t>Conformación de material excedente en DME y DMO</t>
  </si>
  <si>
    <t>Restauración y revegetación de áreas intervenidas</t>
  </si>
  <si>
    <t>ENCAUZAMIENTO DE RÍO - SECTOR 1</t>
  </si>
  <si>
    <t>DESCOLMATACIÓN DE CAUCE DE RÍO - SECTOR 1</t>
  </si>
  <si>
    <t>Excavación en material común seco</t>
  </si>
  <si>
    <t>Excavación en material común saturado</t>
  </si>
  <si>
    <t>Excavación en material común bajo agua</t>
  </si>
  <si>
    <t>Excavación de roca en cauce de río</t>
  </si>
  <si>
    <t>Transporte de material común seco excedente a DME, d≤1km</t>
  </si>
  <si>
    <t>Transporte de material común seco excedente a DME, d&gt;1km</t>
  </si>
  <si>
    <t>Transporte de material común saturado excedente a DME, d≤1km</t>
  </si>
  <si>
    <t>Transporte de material común saturado excedente a DME, d&gt;1km</t>
  </si>
  <si>
    <t>Transporte de material común bajo agua excedente a DME, d≤1km</t>
  </si>
  <si>
    <t>Transporte de material común bajo agua excedente a DME, d&gt;1km</t>
  </si>
  <si>
    <t>Transporte de roca de cauce de río a DME D≤1km</t>
  </si>
  <si>
    <t>Transporte de roca de cauce de río a DME D&gt;1Km</t>
  </si>
  <si>
    <t>Descolmatación del cauce del río en zona de bocatomas</t>
  </si>
  <si>
    <t>Reconformación de canal de aproximación con material existente</t>
  </si>
  <si>
    <t>Demolición de estructuras existentes en cauce de río</t>
  </si>
  <si>
    <t>Transporte de material de demolición a DME D≤1Km</t>
  </si>
  <si>
    <t>Transporte de material de demolición a DME D&gt;1Km</t>
  </si>
  <si>
    <t>MOVIMIENTO DE TIERRAS PARA DIQUE LONGITUDINALES - SECTOR 1</t>
  </si>
  <si>
    <t>Excavación en material común</t>
  </si>
  <si>
    <t>Excavación para conformación de uña antisocavante</t>
  </si>
  <si>
    <t>Excavación de zanja de anclaje para geotextil</t>
  </si>
  <si>
    <t>Conformación y compactación de superficie para fundación con equipo pesado</t>
  </si>
  <si>
    <t>Relleno compactado con equipo pesado</t>
  </si>
  <si>
    <t>Relleno propio sin compactar</t>
  </si>
  <si>
    <t>Perfilado de taludes de dique con equipo</t>
  </si>
  <si>
    <t>Suministro, habilitación y colocación de geotextil no tejido 400 g/m2</t>
  </si>
  <si>
    <t>Transporte de material de préstamo para relleno, d≤1km</t>
  </si>
  <si>
    <t>Transporte de material de préstamo para relleno, d&gt;1km</t>
  </si>
  <si>
    <t>ENROCADO DE PROTECCIÓN - SECTOR 1</t>
  </si>
  <si>
    <t>Transporte de roca seleccionada de cantera para enrocado de protección, d≤1km</t>
  </si>
  <si>
    <t>Transporte de roca seleccionada de cantera para enrocado de protección, d&gt;1km</t>
  </si>
  <si>
    <t>Colocación de roca seleccionada, en cara húmeda de talud</t>
  </si>
  <si>
    <t>Colocación de roca seleccionada, en uña antisocavante</t>
  </si>
  <si>
    <t>REMOCION DE ENROCADO DE DIQUES EN MAL ESTADO - SECTOR 1</t>
  </si>
  <si>
    <t>Remoción de enrocado de cara húmeda de talud</t>
  </si>
  <si>
    <t>Remoción de enrocado de uña</t>
  </si>
  <si>
    <t>Selección y acopio de roca removida</t>
  </si>
  <si>
    <t>Remoción de relleno de dique existente</t>
  </si>
  <si>
    <t>Transporte de roca rechazada a DME, d≤1km</t>
  </si>
  <si>
    <t>Transporte de roca rechazada a DME, d&gt;1km</t>
  </si>
  <si>
    <t>CONCRETO ARMADO</t>
  </si>
  <si>
    <t>Suministro y colocación de concreto premezclado f´c=100 kg/cm2, e=0.10 m para solado</t>
  </si>
  <si>
    <t>Suministro, habilitación, encofrado y desencofrado para estructuras</t>
  </si>
  <si>
    <t>Suministro, habilitación y colocación de acero de refuerzo f'y=4200 kg/cm2</t>
  </si>
  <si>
    <t>Suministro y colocación de concreto estructural premezclado f´c=280 kg/cm2</t>
  </si>
  <si>
    <t>Transporte de concreto premezclado con camión mixer, d≤1km</t>
  </si>
  <si>
    <t>Transporte de concreto premezclado con camión mixer, d&gt;1km</t>
  </si>
  <si>
    <t>Suministro, habilitación y colocación de geocompuesto de drenaje</t>
  </si>
  <si>
    <t>Suministro, habilitación e instalación de Tubería PVC Ø=2"</t>
  </si>
  <si>
    <t>Suministro, habilitación e instalación de Tubería HDPE corrugada Ø=4"</t>
  </si>
  <si>
    <t>Junta de Dilatación para muros de Poliestireno Expandido e=1"</t>
  </si>
  <si>
    <t>GAVIONES</t>
  </si>
  <si>
    <t>Suministro y colocación de colchón reno caja plastificada de 5.0x2.0x0.30 m (Malla 10x12 cm. Dext=3.7mm)</t>
  </si>
  <si>
    <t>Und</t>
  </si>
  <si>
    <t>Suministro y colocación gavión caja plastificada de 5.0x1.0x1.5 m (Malla 10x12 cm. Dext=3.7mm)</t>
  </si>
  <si>
    <t>Suministro y colocación gavión caja plastificada de 5.0x1.0x1.0 m (Malla 10x12 cm. Dext=3.7mm)</t>
  </si>
  <si>
    <t>Suministro y colocación gavión caja plastificada de 5.0x1.0x0.5 m (Malla 10x12 cm. Dext=3.7mm)</t>
  </si>
  <si>
    <t>Transporte de roca para gavión, d≤1km</t>
  </si>
  <si>
    <t>Transporte de roca para gavión, d&gt;1km</t>
  </si>
  <si>
    <t>ENCAUZAMIENTO DE RÍO - SECTOR 2</t>
  </si>
  <si>
    <t>DESCOLMATACIÓN DE CAUCE DE RÍO - SECTOR 2</t>
  </si>
  <si>
    <t>MOVIMIENTO DE TIERRAS PARA DIQUE LONGITUDINALES - SECTOR 2</t>
  </si>
  <si>
    <t>ENROCADO DE PROTECCIÓN - SECTOR 2</t>
  </si>
  <si>
    <t>REMOCION DE ENROCADO DE DIQUES EN MAL ESTADO - SECTOR 2</t>
  </si>
  <si>
    <t>ENCAUZAMIENTO DE RÍO - SECTOR 3</t>
  </si>
  <si>
    <t>DESCOLMATACIÓN DE CAUCE DE RÍO - SECTOR 3</t>
  </si>
  <si>
    <t>Transporte de material común seco excedente a DMD, d≤1km</t>
  </si>
  <si>
    <t>Transporte de material común seco excedente a DMD, d&gt;1km</t>
  </si>
  <si>
    <t>Transporte de material común saturado excedente a DMD, d≤1km</t>
  </si>
  <si>
    <t>Transporte de material común saturado excedente a DMD, d&gt;1km</t>
  </si>
  <si>
    <t>Transporte de material común bajo agua excedente a DMD, d≤1km</t>
  </si>
  <si>
    <t>Transporte de material común bajo agua excedente a DMD, d&gt;1km</t>
  </si>
  <si>
    <t>MOVIMIENTO DE TIERRAS PARA DIQUE LONGITUDINALES - SECTOR 3</t>
  </si>
  <si>
    <t>ENROCADO DE PROTECCIÓN - SECTOR 3</t>
  </si>
  <si>
    <t>REMOCION DE ENROCADO DE DIQUES EN MAL ESTADO - SECTOR 3</t>
  </si>
  <si>
    <t>ENCAUZAMIENTO DE RÍO - SECTOR 4</t>
  </si>
  <si>
    <t>DESCOLMATACIÓN DE CAUCE DE RÍO - SECTOR 4</t>
  </si>
  <si>
    <t>MOVIMIENTO DE TIERRAS PARA DIQUE LONGITUDINALES - SECTOR 4</t>
  </si>
  <si>
    <t>ENROCADO DE PROTECCIÓN - SECTOR 4</t>
  </si>
  <si>
    <t>REMOCION DE ENROCADO DE DIQUES EN MAL ESTADO - SECTOR 4</t>
  </si>
  <si>
    <t>ENCAUZAMIENTO DE RÍO - SECTOR 5</t>
  </si>
  <si>
    <t>DESCOLMATACIÓN DE CAUCE DE RÍO - SECTOR 5</t>
  </si>
  <si>
    <t>MOVIMIENTO DE TIERRAS PARA DIQUE LONGITUDINALES - SECTOR 5</t>
  </si>
  <si>
    <t>ENROCADO DE PROTECCIÓN - SECTOR 5</t>
  </si>
  <si>
    <t>REMOCION DE ENROCADO DE DIQUES EN MAL ESTADO - SECTOR 5</t>
  </si>
  <si>
    <t>ENCAUZAMIENTO DE RÍO - SECTOR 6</t>
  </si>
  <si>
    <t>DESCOLMATACIÓN DE CAUCE DE RÍO - SECTOR 6</t>
  </si>
  <si>
    <t>MOVIMIENTO DE TIERRAS PARA DIQUE LONGITUDINALES - SECTOR 6</t>
  </si>
  <si>
    <t>ENROCADO DE PROTECCIÓN - SECTOR 6</t>
  </si>
  <si>
    <t>REMOCION DE ENROCADO DE DIQUES EN MAL ESTADO - SECTOR 6</t>
  </si>
  <si>
    <t>ENCAUZAMIENTO DE RÍO - SECTOR 7</t>
  </si>
  <si>
    <t>DESCOLMATACIÓN DE CAUCE DE RÍO - SECTOR 7</t>
  </si>
  <si>
    <t>MOVIMIENTO DE TIERRAS PARA DIQUE LONGITUDINALES - SECTOR 7</t>
  </si>
  <si>
    <t>ENROCADO DE PROTECCIÓN - SECTOR 7</t>
  </si>
  <si>
    <t>REMOCION DE ENROCADO DE DIQUES EN MAL ESTADO - SECTOR 7</t>
  </si>
  <si>
    <t>ESTRUCTURA DE CAPTACIÓN LATERAL</t>
  </si>
  <si>
    <t>MOVIMIENTO DE TIERRAS</t>
  </si>
  <si>
    <t>Trazo y replanteo de interferencia</t>
  </si>
  <si>
    <t>Material de filtro piedra zarandeada (Ø 1/4" - 3")</t>
  </si>
  <si>
    <t>Material de filtro piedra zarandeada (Ø 3" - 10")</t>
  </si>
  <si>
    <t>Relleno compactado para estructuras</t>
  </si>
  <si>
    <t>Suministro y colocacion de cama de arena,e=0.20m para proteccion de tuberia</t>
  </si>
  <si>
    <t>Suministro y colocación de concreto ciclopeo f´c=175kg/cm2 + 30%PM</t>
  </si>
  <si>
    <t>Suministro y colocación de mampostería de piedra de concreto 70%pm + 30% concreto f´c=175 kg/cm2</t>
  </si>
  <si>
    <t>Suministro y colocación de concreto estructural premezclado f´c=280 kg/cm2 en 2da fase</t>
  </si>
  <si>
    <t>Desvío provisional - tubería HPDE D=1200mm</t>
  </si>
  <si>
    <t>Desvío provisional - canal de tierra para estructuras de interferencias</t>
  </si>
  <si>
    <t xml:space="preserve">m3 </t>
  </si>
  <si>
    <t xml:space="preserve"> INSTALACIONES HIDRÁULICAS</t>
  </si>
  <si>
    <t>Suministro, habilitación e instalación de compuerta plana mural de 800 x 800 mm</t>
  </si>
  <si>
    <t>Suministro, habilitación e instalación de compuerta plana mural de 950 x 950 mm</t>
  </si>
  <si>
    <t>Suministro, habilitación e instalación de compuerta plana mural de 1400 x 1400 mm</t>
  </si>
  <si>
    <t>Suministro, habilitación e instalación de Tubería HDPE corrugado DN 600 mm</t>
  </si>
  <si>
    <t>Suministro, habilitación e instalación de Tubería HDPE corrugado DN 750 mm</t>
  </si>
  <si>
    <t>Suministro, habilitación e instalación de Tubería HDPE corrugado DN 1200 mm</t>
  </si>
  <si>
    <t>Suministro, habilitación e instalación de rejilla métalica de B=1.20 m x h=1.35 m</t>
  </si>
  <si>
    <t>Suministro, habilitación e instalación de rejilla métalica de B=1.35 m x h=1.35 m</t>
  </si>
  <si>
    <t>Suministro, habilitación e instalación de rejilla métalica de B=1.80 m x h=2.12 m</t>
  </si>
  <si>
    <t>Suministro, habilitación e instalación de rejilla métalica de B=2.10 m x h=1.21 m</t>
  </si>
  <si>
    <t>Suministro, habilitación e instalación de rejilla métalica de B=8.30 m x h=1.78 m</t>
  </si>
  <si>
    <t>Suministro, habilitación e instalación de rejilla métalica de B=2.20m x H= 2.40m</t>
  </si>
  <si>
    <t>Suministro, habilitación e instalación de rejilla métalica de B=2.20m x H= 2.45m</t>
  </si>
  <si>
    <t>Suministro, habilitación e instalación de compuerta tipo ARMCO Modelo 10, Izaje CPE-2, B=1500 x h=800mm</t>
  </si>
  <si>
    <t>Suministro y Colocación de Tubería de aereación Ø4" PVC</t>
  </si>
  <si>
    <t>Tapa prefabricada de concreto e=0.075 (2.70m X 1.70m)</t>
  </si>
  <si>
    <t>Impermeabilización de estructuras enterradas con pintura asfáltica</t>
  </si>
  <si>
    <t>Suministro, habilitación e instalación de junta de estanquidad waterstop 6"</t>
  </si>
  <si>
    <t>Suministro, habilitación e instalación de escalines F°G° 3/4" 300 x 150mm</t>
  </si>
  <si>
    <t>Junta de dilatación para mamposteria con sellante elastomérico de poliuretano 1/2"</t>
  </si>
  <si>
    <t>Junta de contracción para mampostería con junta asfáltica 1"x1/2"</t>
  </si>
  <si>
    <t>ALCANTARILLA DE RETORNO</t>
  </si>
  <si>
    <t>Roca Subangular y/o subredondeada (Ø 3" - 10")</t>
  </si>
  <si>
    <t>Suministro y colocación de concreto estructural premezclado f´c=175 kg/cm2</t>
  </si>
  <si>
    <t xml:space="preserve">Suministro, habilitación e instalación de compuerta antiretorno tipo clapeta  de DN 200 mm </t>
  </si>
  <si>
    <t>Suministro, habilitación e instalación de compuerta antiretorno tipo clapeta  de DN 600 mm</t>
  </si>
  <si>
    <t>Suministro, habilitación e instalación de compuerta antiretorno tipo clapeta  de DN 750 mm</t>
  </si>
  <si>
    <t>Suministro, habilitación e instalación de compuerta antiretorno tipo clapeta  de DN 1200 mm</t>
  </si>
  <si>
    <t>Suministro, habilitación e instalación de compuerta antiretorno tipo clapeta  de DN 1500 mm</t>
  </si>
  <si>
    <t>Suministro, habilitación e instalación de Tubería HDPE corrugado DN 200 mm</t>
  </si>
  <si>
    <t>Suministro, habilitación e instalación de Tubería HDPE corrugado DN 900 mm</t>
  </si>
  <si>
    <t>Suministro, habilitación e instalación de Tubería HDPE corrugado DN 1000 mm</t>
  </si>
  <si>
    <t>Suministro, habilitación e instalación de Tubería HDPE corrugado DN 1500 mm</t>
  </si>
  <si>
    <t>Suministro, habilitación e instalación de rejilla métalica de B=5.76 m x H=1.70 m</t>
  </si>
  <si>
    <t>Suministro, habilitación e instalación de rejilla métalica de B=5.76 m x H=1.68 m</t>
  </si>
  <si>
    <t>Suministro, habilitación e instalación de rejilla métalica de B=1.80 m x H=1.98 m</t>
  </si>
  <si>
    <t>Suministro, habilitación e instalación de rejilla métalica de B=1.80 m x H=2.29 m</t>
  </si>
  <si>
    <t>RAMPAS DE ACCESO</t>
  </si>
  <si>
    <t>MOVIMIENTO DE TIERRAS PARA RAMPAS DE ACCESO</t>
  </si>
  <si>
    <t>SISTEMA DE CONFINAMIENTO CON GEOCELDAS</t>
  </si>
  <si>
    <t>Suministro, habilitación y colocación de geotextil no tejido 200 g/m2</t>
  </si>
  <si>
    <t>Suministro, habilitación y colocación de sistema de confinamiento geocelda h=200 mm</t>
  </si>
  <si>
    <t>Suministro y colocación de concreto premezclado f'c=210 kg/cm2 para geocelda</t>
  </si>
  <si>
    <t>OBRAS DE CONCRETO</t>
  </si>
  <si>
    <t>Junta transversal de dilatación e=20mm en pavimento</t>
  </si>
  <si>
    <t>Junta transversal de contracción e=6mm en pavimento</t>
  </si>
  <si>
    <t>PRUEBAS DE CONTROL DE CALIDAD</t>
  </si>
  <si>
    <t>Pruebas de control de calidad para suelos</t>
  </si>
  <si>
    <t>Pruebas de control de calidad para concreto</t>
  </si>
  <si>
    <t>Pruebas de control de calidad para geosintéticos</t>
  </si>
  <si>
    <t>Ensayos de validación de diques existentes</t>
  </si>
  <si>
    <t>ARQUITECTURA Y PAISAJISMO</t>
  </si>
  <si>
    <t>Excavación manual para instalación de bordillos y cimentaciones</t>
  </si>
  <si>
    <t>Excavación para mejoramiento de suelo con tierra vegetal</t>
  </si>
  <si>
    <t>PAVIMENTOS, RECUBRIMIENTOS Y BORDILLOS</t>
  </si>
  <si>
    <t>Piso de gravilla</t>
  </si>
  <si>
    <t>Recubrimiento de piedra del lugar e=0.05cm</t>
  </si>
  <si>
    <t>Bordillos de piedra del lugar</t>
  </si>
  <si>
    <t>MOBILIARIOS, BARANDAS Y ESCALERAS</t>
  </si>
  <si>
    <t>Escalera de concreto sobre enrocado, cimentacion y anclaje</t>
  </si>
  <si>
    <t>Baranda de madera eucalipto con soga, incluye cimentación</t>
  </si>
  <si>
    <t>Tachos de basura, incluye cimentación</t>
  </si>
  <si>
    <t>Bancas de concreto, incluye cimentación</t>
  </si>
  <si>
    <t>Postes de iluminación, incluye luminaria y cimentación</t>
  </si>
  <si>
    <t>Señaletica informativa</t>
  </si>
  <si>
    <t>Bolardos de piedra</t>
  </si>
  <si>
    <t>OBRAS PRELIMINARES PAISAJISMO</t>
  </si>
  <si>
    <t>Mejoramiento de suelo con tierra de chacra</t>
  </si>
  <si>
    <t>Ubicación y delimitación de zona de plantación</t>
  </si>
  <si>
    <t>Despedregado del terreno con medios manuales</t>
  </si>
  <si>
    <t>Rastrillado del terreno</t>
  </si>
  <si>
    <t>Trazado, marcación y estacado</t>
  </si>
  <si>
    <t>Retiro de desmonte y residuos solidos</t>
  </si>
  <si>
    <t>INSTALACIÓN DE PLANTONES (incluye colocación de sustrato, tierra del lugar, tutores y excavación)</t>
  </si>
  <si>
    <t>Suministro e instalación de Prosopis pallida kunth algarrobo (0.80 a 1.50m)</t>
  </si>
  <si>
    <t>Suministro e instalación de Acacia macracantha faique (0.80 a 1.50m)</t>
  </si>
  <si>
    <t>Suministro e instalación de Tessaria integrifolia ruiz &amp; pav pajarro bobo (0.80 a 1.50m)</t>
  </si>
  <si>
    <t>Suministro e instalación de Senna multiglandulosa mutuy (0.60 a 0.80m)</t>
  </si>
  <si>
    <t>Suministro e instalación de Encelia canescen girasol silvestre (0.20m a 0.30m)</t>
  </si>
  <si>
    <t>Suministro e instalación de Wedelia tribolata wedelia (0.15m)</t>
  </si>
  <si>
    <t>INSTALACIÓN DE ALCORQUES</t>
  </si>
  <si>
    <t>Alcorques de piedra de canto rodado para arboles</t>
  </si>
  <si>
    <t>RIEGO DE ESPECIES 12 MESES ( instalacion+establecimiento)</t>
  </si>
  <si>
    <t>Alquileres mensuales de cisternas de 20m3 para riego por inundacion</t>
  </si>
  <si>
    <t>MANTENIMIENTO PREVENTIVO PARA ESTABLECIMIENTO DE ESPECIE (12 meses)</t>
  </si>
  <si>
    <t>Mantenimiento de especies y personal de riego</t>
  </si>
  <si>
    <t>Página 3 de 3</t>
  </si>
  <si>
    <t>PLANILLA DE GASTOS GENERALES - GESTIÓN</t>
  </si>
  <si>
    <t>Instrucciones para el llenado de la planilla: El Postor deberá llenar cada concepto de acuerdo a su estructura, considerando su personal clave, personal administrativo, personal indirecto de todas las áreas y los gastos no contemplados en el costo directo de suministro y construcción, incluidos gastos financieros, seguros, fianzas, etc. La planilla a continuación puede modificarse de acuerdo a las premisas que el Postor considere necesarias, las mismas que deben estar específicadas por área y con unidad de medida mensual o en porcentaje para el caso de gastos financieros. Se sugiere evitar costos globales y verificar que los gastos generales no dupliquen gastos considerados en la planilla de costo directo.</t>
  </si>
  <si>
    <t>GASTOS VARIABLES</t>
  </si>
  <si>
    <t>COSTO DIRECTO</t>
  </si>
  <si>
    <t>GASTOS DE DIRECCION Y ADMINISTRACION DEL PROYECTO</t>
  </si>
  <si>
    <t>Personas</t>
  </si>
  <si>
    <t>% incidencia</t>
  </si>
  <si>
    <t>Tiempo (mes)</t>
  </si>
  <si>
    <t>Costo mensual (S/)</t>
  </si>
  <si>
    <t>Costo parcial (S/)</t>
  </si>
  <si>
    <t>Gerente de obra/Ingeniero Residente de obra</t>
  </si>
  <si>
    <t>Beneficios sociales</t>
  </si>
  <si>
    <t>glb</t>
  </si>
  <si>
    <t>Alimentación y alojamiento Staff</t>
  </si>
  <si>
    <t>pers *mes</t>
  </si>
  <si>
    <t>Alimentación y alojamiento asistentes</t>
  </si>
  <si>
    <t>Viajes avión staff</t>
  </si>
  <si>
    <t>Viajes asistentes</t>
  </si>
  <si>
    <t xml:space="preserve">Camionetas </t>
  </si>
  <si>
    <t>Combustible vehículos para personal</t>
  </si>
  <si>
    <t xml:space="preserve">Compra de agua </t>
  </si>
  <si>
    <t>Compra de material de oficina</t>
  </si>
  <si>
    <t>Equipo de computo</t>
  </si>
  <si>
    <t>Examenes medicos ocupacionales</t>
  </si>
  <si>
    <t>SUB TOTAL S/</t>
  </si>
  <si>
    <t>GASTOS DE OPERACIÓN - CONSTRUCCIÓN</t>
  </si>
  <si>
    <t>Viajes avón staff</t>
  </si>
  <si>
    <t>Combustible camionetas</t>
  </si>
  <si>
    <t>Compra de agua de mesa</t>
  </si>
  <si>
    <t>Compra de EPP´s de personal indirecto (MOI)</t>
  </si>
  <si>
    <t>Compra de radios base y equipos de comunic</t>
  </si>
  <si>
    <t>Examen medico de personal indirecto (MOI)</t>
  </si>
  <si>
    <t>GASTOS DE OPERACIÓN - SEGURIDAD, SALUD OCUPACIONAL Y MEDIO AMBIENTE</t>
  </si>
  <si>
    <t>Jefe de SSOMA</t>
  </si>
  <si>
    <t>Gastos de Gestión de residuos</t>
  </si>
  <si>
    <t>Compra de material de seguridad colectiva</t>
  </si>
  <si>
    <t>GASTOS DE OPERACIÓN - CONTROL DE CALIDAD</t>
  </si>
  <si>
    <t>Jefe de Control de Calida</t>
  </si>
  <si>
    <t>Examen medico ocupacional</t>
  </si>
  <si>
    <t>GASTOS DE OPERACIÓN - MANTENIMIENTO DE EQUIPOS</t>
  </si>
  <si>
    <t>Jefe/Responsable de Mantenimiento</t>
  </si>
  <si>
    <t>Examen médico ocupacional</t>
  </si>
  <si>
    <t>GASTOS GENERALES DE OFICINA CENTRAL/MATRIZ</t>
  </si>
  <si>
    <t>Gerente General</t>
  </si>
  <si>
    <t>Gerente Tecnico</t>
  </si>
  <si>
    <t>Contador</t>
  </si>
  <si>
    <t>GASTOS FINANCIEROS</t>
  </si>
  <si>
    <t>Plazo</t>
  </si>
  <si>
    <t>% Tasa</t>
  </si>
  <si>
    <t>Costo de Obra (S/.)</t>
  </si>
  <si>
    <t>Carta Fianza por Fiel Cumplimiento</t>
  </si>
  <si>
    <t>Carta Fianza por Adelanto Directo</t>
  </si>
  <si>
    <t>TOTAL GASTOS GENERALES S/</t>
  </si>
  <si>
    <t xml:space="preserve"> </t>
  </si>
  <si>
    <t>Mejoramiento y Ampliación del Servicio de protección contra inundaciones, en ambas márgenes del río Chicama, tramo de la desembocadura al Oceano Pacífico hasta el Puente Punta Moreno, distritos de Ascope, Chicama, Magdalena de Cao, Casa Grande, Santiago de Cao y San Benito, de la Provincia de Ascope del Departamento de la Libertad y la Provincia de Contumazá del Departamento de Cajamarca</t>
  </si>
  <si>
    <t>Río Chicama</t>
  </si>
  <si>
    <t>Paquete N°06</t>
  </si>
  <si>
    <t>PY 03 - PQT 06 - Río Chicama - Tramo 01: Descolmatación y Encauzamiento 45+000 - 64+022</t>
  </si>
  <si>
    <t>Supervisor Mov. Tierras (Turno Noche)</t>
  </si>
  <si>
    <t>Monitor de Seguridad</t>
  </si>
  <si>
    <t>Administrador de Contrato (Abogado)</t>
  </si>
  <si>
    <t>Jefe de Oficina Técnica</t>
  </si>
  <si>
    <t>Administrador de Obra</t>
  </si>
  <si>
    <t>Control Documentario</t>
  </si>
  <si>
    <t>Ingeniero Hidraulico</t>
  </si>
  <si>
    <t>Ingeniero Control de Costos y Valorizaciones</t>
  </si>
  <si>
    <t>Ingeniero Planeamiento</t>
  </si>
  <si>
    <t>Cadista</t>
  </si>
  <si>
    <t>Topografo</t>
  </si>
  <si>
    <t>Ayudante de Topografia</t>
  </si>
  <si>
    <t>Asistente de Administracion - Planillas</t>
  </si>
  <si>
    <t>Asistente de Administracion - Servicios Terceros</t>
  </si>
  <si>
    <t>Asistente Social</t>
  </si>
  <si>
    <t>Almacenero</t>
  </si>
  <si>
    <t>Ayudante de Almacenero</t>
  </si>
  <si>
    <t>Personal Vigilante (Guardiania)</t>
  </si>
  <si>
    <t>Conductores (Camioneta)</t>
  </si>
  <si>
    <t>Conductores (Coaster)</t>
  </si>
  <si>
    <t>Jefe de Frente</t>
  </si>
  <si>
    <t>Coaster</t>
  </si>
  <si>
    <t>Combustible Coaster</t>
  </si>
  <si>
    <t>Ingeniero de Seguridad</t>
  </si>
  <si>
    <t>Ingeniero Supervisor QC</t>
  </si>
  <si>
    <t>Laboratorista</t>
  </si>
  <si>
    <t>Ayudante de Laboratorio</t>
  </si>
  <si>
    <t>Mecanico</t>
  </si>
  <si>
    <t>Electricista</t>
  </si>
  <si>
    <t>Llantero</t>
  </si>
  <si>
    <t>Ayudante Mecanico</t>
  </si>
  <si>
    <t>GASTOS GENERALES</t>
  </si>
  <si>
    <t>SUBTOTAL</t>
  </si>
  <si>
    <t>IGV</t>
  </si>
  <si>
    <t>TOTAL PRESUPUESTO</t>
  </si>
  <si>
    <t>=====================</t>
  </si>
  <si>
    <t>Oficina principal - Recursos Humanos</t>
  </si>
  <si>
    <t>Compra de EPP´s de personal indirecto (MOD)</t>
  </si>
  <si>
    <t>Examen medico de personal indirecto (MOD)</t>
  </si>
  <si>
    <t>Seguro Contra todo riesgo</t>
  </si>
  <si>
    <t>Seguro contra todo riesgo ara equipos (TREC)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</si>
</sst>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0.00_-;\-* #,##0.00_-;_-* &quot;-&quot;??_-;_-@_-"/>
    <numFmt numFmtId="165" formatCode="_ * #,##0.00_ ;_ * \-#,##0.00_ ;_ * &quot;-&quot;??_ ;_ @_ "/>
    <numFmt numFmtId="166" formatCode="&quot;S.&quot;\ #,##0.00"/>
    <numFmt numFmtId="167" formatCode="0.00000%"/>
    <numFmt numFmtId="168" formatCode="&quot;S.&quot;\ #,##0.00_);\(&quot;S.&quot;\ #,##0.00\)"/>
    <numFmt numFmtId="169" formatCode="0.00."/>
    <numFmt numFmtId="170" formatCode="0.00.00."/>
    <numFmt numFmtId="171" formatCode="0.0000000%"/>
    <numFmt numFmtId="172" formatCode="0.0000"/>
    <numFmt numFmtId="173" formatCode="0.0000%"/>
  </numFmts>
  <fonts count="32"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charset val="204"/>
    </font>
    <font>
      <b/>
      <sz val="11"/>
      <name val="Calibri"/>
      <family val="2"/>
      <scheme val="minor"/>
    </font>
    <font>
      <sz val="11"/>
      <color theme="1"/>
      <name val="Calibri"/>
      <family val="2"/>
      <scheme val="minor"/>
    </font>
    <font>
      <sz val="8"/>
      <name val="Calibri"/>
      <family val="2"/>
      <scheme val="minor"/>
    </font>
    <font>
      <sz val="10"/>
      <name val="Arial"/>
      <family val="2"/>
    </font>
    <font>
      <b/>
      <sz val="10"/>
      <name val="Arial"/>
      <family val="2"/>
    </font>
    <font>
      <sz val="10"/>
      <color indexed="8"/>
      <name val="Arial"/>
      <family val="2"/>
    </font>
    <font>
      <sz val="10"/>
      <color theme="1"/>
      <name val="Calibri"/>
      <family val="2"/>
      <scheme val="minor"/>
    </font>
    <font>
      <sz val="8"/>
      <name val="Arial"/>
      <family val="2"/>
    </font>
    <font>
      <sz val="11"/>
      <color indexed="8"/>
      <name val="Calibri"/>
      <family val="2"/>
    </font>
    <font>
      <b/>
      <sz val="8"/>
      <name val="Calibri"/>
      <family val="2"/>
      <scheme val="minor"/>
    </font>
    <font>
      <b/>
      <sz val="8"/>
      <color indexed="8"/>
      <name val="Calibri"/>
      <family val="2"/>
      <scheme val="minor"/>
    </font>
    <font>
      <b/>
      <sz val="9"/>
      <name val="Calibri"/>
      <family val="2"/>
      <scheme val="minor"/>
    </font>
    <font>
      <b/>
      <u/>
      <sz val="9"/>
      <color indexed="8"/>
      <name val="Calibri"/>
      <family val="2"/>
      <scheme val="minor"/>
    </font>
    <font>
      <b/>
      <sz val="9"/>
      <color indexed="8"/>
      <name val="Calibri"/>
      <family val="2"/>
      <scheme val="minor"/>
    </font>
    <font>
      <sz val="9"/>
      <name val="Calibri"/>
      <family val="2"/>
      <scheme val="minor"/>
    </font>
    <font>
      <sz val="9"/>
      <color indexed="8"/>
      <name val="Calibri"/>
      <family val="2"/>
      <scheme val="minor"/>
    </font>
    <font>
      <sz val="9"/>
      <color theme="1"/>
      <name val="Calibri"/>
      <family val="2"/>
      <scheme val="minor"/>
    </font>
    <font>
      <b/>
      <sz val="11"/>
      <color rgb="FFFF0000"/>
      <name val="Calibri"/>
      <family val="2"/>
      <scheme val="minor"/>
    </font>
    <font>
      <b/>
      <sz val="14"/>
      <name val="Arial"/>
      <family val="2"/>
    </font>
    <font>
      <b/>
      <sz val="8"/>
      <name val="Arial"/>
      <family val="2"/>
    </font>
    <font>
      <b/>
      <sz val="11"/>
      <color theme="4"/>
      <name val="Calibri"/>
      <family val="2"/>
      <scheme val="minor"/>
    </font>
    <font>
      <b/>
      <sz val="9"/>
      <name val="Arial"/>
      <family val="2"/>
    </font>
    <font>
      <sz val="11"/>
      <color theme="4"/>
      <name val="Calibri"/>
      <family val="2"/>
      <scheme val="minor"/>
    </font>
    <font>
      <b/>
      <sz val="14"/>
      <color theme="1"/>
      <name val="Calibri"/>
      <family val="2"/>
      <scheme val="minor"/>
    </font>
    <font>
      <b/>
      <sz val="9"/>
      <color theme="1"/>
      <name val="Calibri"/>
      <family val="2"/>
      <scheme val="minor"/>
    </font>
    <font>
      <sz val="9"/>
      <name val="Arial"/>
      <family val="2"/>
    </font>
    <font>
      <sz val="1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DDEBF7"/>
        <bgColor indexed="64"/>
      </patternFill>
    </fill>
    <fill>
      <patternFill patternType="solid">
        <fgColor theme="8" tint="0.79998168889431442"/>
        <bgColor indexed="64"/>
      </patternFill>
    </fill>
    <fill>
      <patternFill patternType="solid">
        <fgColor theme="0"/>
        <bgColor indexed="64"/>
      </patternFill>
    </fill>
  </fills>
  <borders count="36">
    <border>
      <left/>
      <right/>
      <top/>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hair">
        <color auto="1"/>
      </bottom>
      <diagonal/>
    </border>
    <border>
      <left style="thin">
        <color auto="1"/>
      </left>
      <right/>
      <top style="hair">
        <color auto="1"/>
      </top>
      <bottom style="thin">
        <color indexed="64"/>
      </bottom>
      <diagonal/>
    </border>
    <border>
      <left style="thin">
        <color auto="1"/>
      </left>
      <right/>
      <top style="hair">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thin">
        <color auto="1"/>
      </left>
      <right style="thin">
        <color auto="1"/>
      </right>
      <top style="hair">
        <color auto="1"/>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auto="1"/>
      </left>
      <right style="thin">
        <color auto="1"/>
      </right>
      <top style="hair">
        <color indexed="64"/>
      </top>
      <bottom style="thin">
        <color indexed="64"/>
      </bottom>
      <diagonal/>
    </border>
    <border>
      <left/>
      <right style="thin">
        <color indexed="64"/>
      </right>
      <top style="hair">
        <color indexed="64"/>
      </top>
      <bottom style="thin">
        <color indexed="64"/>
      </bottom>
      <diagonal/>
    </border>
  </borders>
  <cellStyleXfs count="5">
    <xf numFmtId="0" fontId="0" fillId="0" borderId="0"/>
    <xf numFmtId="0" fontId="4" fillId="0" borderId="0"/>
    <xf numFmtId="164" fontId="6" fillId="0" borderId="0" applyFont="0" applyFill="0" applyBorder="0" applyAlignment="0" applyProtection="0"/>
    <xf numFmtId="9" fontId="6" fillId="0" borderId="0" applyFont="0" applyFill="0" applyBorder="0" applyAlignment="0" applyProtection="0"/>
    <xf numFmtId="0" fontId="13" fillId="0" borderId="0"/>
  </cellStyleXfs>
  <cellXfs count="263">
    <xf numFmtId="0" fontId="0" fillId="0" borderId="0" xfId="0"/>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xf>
    <xf numFmtId="0" fontId="0" fillId="0" borderId="0" xfId="0" applyAlignment="1">
      <alignment horizontal="center" vertical="center" wrapText="1"/>
    </xf>
    <xf numFmtId="0" fontId="0" fillId="2" borderId="0" xfId="0" applyFill="1"/>
    <xf numFmtId="0" fontId="2" fillId="0" borderId="0" xfId="0" applyFont="1"/>
    <xf numFmtId="0" fontId="1" fillId="0" borderId="0" xfId="0" applyFont="1" applyAlignment="1">
      <alignment horizontal="center"/>
    </xf>
    <xf numFmtId="0" fontId="1" fillId="0" borderId="0" xfId="0" applyFont="1" applyAlignment="1">
      <alignment horizontal="left" indent="2"/>
    </xf>
    <xf numFmtId="0" fontId="1" fillId="0" borderId="0" xfId="0" applyFont="1"/>
    <xf numFmtId="0" fontId="2" fillId="0" borderId="0" xfId="0" applyFont="1" applyAlignment="1">
      <alignment horizontal="center"/>
    </xf>
    <xf numFmtId="0" fontId="0" fillId="0" borderId="0" xfId="0" applyAlignment="1">
      <alignment horizontal="left" indent="3"/>
    </xf>
    <xf numFmtId="0" fontId="2" fillId="0" borderId="0" xfId="0" applyFont="1" applyAlignment="1">
      <alignment horizontal="left" indent="1"/>
    </xf>
    <xf numFmtId="0" fontId="2" fillId="0" borderId="0" xfId="0" applyFont="1" applyAlignment="1">
      <alignment horizontal="left"/>
    </xf>
    <xf numFmtId="0" fontId="0" fillId="3" borderId="0" xfId="0" applyFill="1"/>
    <xf numFmtId="0" fontId="0" fillId="2" borderId="0" xfId="0" applyFill="1" applyAlignment="1">
      <alignment horizontal="center"/>
    </xf>
    <xf numFmtId="0" fontId="0" fillId="2" borderId="0" xfId="0" applyFill="1" applyAlignment="1">
      <alignment horizontal="left" indent="2"/>
    </xf>
    <xf numFmtId="0" fontId="0" fillId="0" borderId="0" xfId="0" applyAlignment="1">
      <alignment horizontal="center"/>
    </xf>
    <xf numFmtId="0" fontId="0" fillId="3" borderId="0" xfId="0" applyFill="1" applyAlignment="1">
      <alignment horizontal="center"/>
    </xf>
    <xf numFmtId="0" fontId="0" fillId="3" borderId="0" xfId="0" applyFill="1" applyAlignment="1">
      <alignment horizontal="left" indent="2"/>
    </xf>
    <xf numFmtId="0" fontId="0" fillId="2" borderId="0" xfId="0" applyFill="1" applyAlignment="1">
      <alignment horizontal="left" indent="3"/>
    </xf>
    <xf numFmtId="0" fontId="1" fillId="0" borderId="0" xfId="0" applyFont="1" applyAlignment="1">
      <alignment horizontal="left" indent="3"/>
    </xf>
    <xf numFmtId="0" fontId="1" fillId="0" borderId="0" xfId="0" applyFont="1" applyAlignment="1">
      <alignment horizontal="left" indent="1"/>
    </xf>
    <xf numFmtId="0" fontId="3" fillId="0" borderId="0" xfId="0" applyFont="1" applyAlignment="1">
      <alignment horizontal="left" indent="1"/>
    </xf>
    <xf numFmtId="0" fontId="3" fillId="0" borderId="0" xfId="0" applyFont="1" applyAlignment="1">
      <alignment horizontal="left" indent="3"/>
    </xf>
    <xf numFmtId="0" fontId="0" fillId="4" borderId="0" xfId="0" applyFill="1" applyAlignment="1">
      <alignment horizontal="left"/>
    </xf>
    <xf numFmtId="0" fontId="1" fillId="4" borderId="0" xfId="0" applyFont="1" applyFill="1" applyAlignment="1">
      <alignment horizontal="left" indent="2"/>
    </xf>
    <xf numFmtId="0" fontId="0" fillId="4" borderId="0" xfId="0" applyFill="1"/>
    <xf numFmtId="0" fontId="0" fillId="4" borderId="0" xfId="0" applyFill="1" applyAlignment="1">
      <alignment horizontal="center"/>
    </xf>
    <xf numFmtId="0" fontId="0" fillId="4" borderId="0" xfId="0" applyFill="1" applyAlignment="1">
      <alignment horizontal="left" indent="2"/>
    </xf>
    <xf numFmtId="0" fontId="0" fillId="5" borderId="0" xfId="0" applyFill="1" applyAlignment="1">
      <alignment horizontal="left"/>
    </xf>
    <xf numFmtId="0" fontId="0" fillId="5" borderId="0" xfId="0" applyFill="1" applyAlignment="1">
      <alignment horizontal="left" indent="2"/>
    </xf>
    <xf numFmtId="0" fontId="0" fillId="5" borderId="0" xfId="0" applyFill="1"/>
    <xf numFmtId="0" fontId="0" fillId="5" borderId="0" xfId="0" applyFill="1" applyAlignment="1">
      <alignment horizontal="center"/>
    </xf>
    <xf numFmtId="0" fontId="0" fillId="6" borderId="0" xfId="0" applyFill="1" applyAlignment="1">
      <alignment horizontal="left"/>
    </xf>
    <xf numFmtId="0" fontId="0" fillId="6" borderId="0" xfId="0" applyFill="1" applyAlignment="1">
      <alignment horizontal="left" indent="2"/>
    </xf>
    <xf numFmtId="0" fontId="0" fillId="6" borderId="0" xfId="0" applyFill="1"/>
    <xf numFmtId="0" fontId="0" fillId="6" borderId="0" xfId="0" applyFill="1" applyAlignment="1">
      <alignment horizontal="center"/>
    </xf>
    <xf numFmtId="0" fontId="0" fillId="7" borderId="0" xfId="0" applyFill="1" applyAlignment="1">
      <alignment horizontal="left"/>
    </xf>
    <xf numFmtId="0" fontId="0" fillId="7" borderId="0" xfId="0" applyFill="1" applyAlignment="1">
      <alignment horizontal="left" indent="2"/>
    </xf>
    <xf numFmtId="0" fontId="0" fillId="7" borderId="0" xfId="0" applyFill="1"/>
    <xf numFmtId="0" fontId="0" fillId="7" borderId="0" xfId="0" applyFill="1" applyAlignment="1">
      <alignment horizontal="center"/>
    </xf>
    <xf numFmtId="165" fontId="2" fillId="0" borderId="0" xfId="0" applyNumberFormat="1" applyFont="1"/>
    <xf numFmtId="0" fontId="8"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9" fillId="0" borderId="0" xfId="0" applyFont="1" applyAlignment="1">
      <alignment vertical="center" wrapText="1"/>
    </xf>
    <xf numFmtId="0" fontId="9" fillId="0" borderId="0" xfId="0" applyFont="1" applyAlignment="1">
      <alignment vertical="center"/>
    </xf>
    <xf numFmtId="0" fontId="2" fillId="0" borderId="0" xfId="0" applyFont="1" applyAlignment="1">
      <alignment vertical="center"/>
    </xf>
    <xf numFmtId="0" fontId="12" fillId="0" borderId="0" xfId="0" applyFont="1"/>
    <xf numFmtId="0" fontId="12" fillId="0" borderId="0" xfId="0" applyFont="1" applyAlignment="1">
      <alignment horizontal="left"/>
    </xf>
    <xf numFmtId="0" fontId="14" fillId="0" borderId="0" xfId="0" applyFont="1" applyAlignment="1">
      <alignment vertical="center"/>
    </xf>
    <xf numFmtId="0" fontId="7" fillId="0" borderId="0" xfId="0" applyFont="1"/>
    <xf numFmtId="0" fontId="15" fillId="0" borderId="0" xfId="0" applyFont="1" applyAlignment="1">
      <alignment horizontal="center" vertical="center"/>
    </xf>
    <xf numFmtId="0" fontId="15" fillId="0" borderId="0" xfId="0" applyFont="1" applyAlignment="1">
      <alignment horizontal="left" vertical="center"/>
    </xf>
    <xf numFmtId="9" fontId="15" fillId="0" borderId="0" xfId="0" applyNumberFormat="1" applyFont="1" applyAlignment="1">
      <alignment horizontal="center" vertical="center"/>
    </xf>
    <xf numFmtId="4" fontId="14" fillId="0" borderId="0" xfId="0" applyNumberFormat="1" applyFont="1" applyAlignment="1">
      <alignment horizontal="center" vertical="center"/>
    </xf>
    <xf numFmtId="166" fontId="15" fillId="0" borderId="0" xfId="0" applyNumberFormat="1" applyFont="1" applyAlignment="1">
      <alignment horizontal="center" vertical="center"/>
    </xf>
    <xf numFmtId="0" fontId="14" fillId="0" borderId="0" xfId="0" quotePrefix="1" applyFont="1" applyAlignment="1">
      <alignment horizontal="center" vertical="center" wrapText="1"/>
    </xf>
    <xf numFmtId="4" fontId="7" fillId="0" borderId="0" xfId="0" applyNumberFormat="1" applyFont="1"/>
    <xf numFmtId="0" fontId="17" fillId="0" borderId="0" xfId="0" applyFont="1" applyAlignment="1">
      <alignment horizontal="left" vertical="center"/>
    </xf>
    <xf numFmtId="0" fontId="18" fillId="0" borderId="0" xfId="0" applyFont="1" applyAlignment="1">
      <alignment horizontal="left" vertical="center"/>
    </xf>
    <xf numFmtId="0" fontId="16" fillId="8" borderId="2" xfId="0" applyFont="1" applyFill="1" applyBorder="1" applyAlignment="1">
      <alignment horizontal="center" vertical="center" wrapText="1"/>
    </xf>
    <xf numFmtId="164" fontId="16" fillId="8" borderId="2" xfId="0" applyNumberFormat="1" applyFont="1" applyFill="1" applyBorder="1" applyAlignment="1">
      <alignment horizontal="center" vertical="center" wrapText="1"/>
    </xf>
    <xf numFmtId="167" fontId="16" fillId="0" borderId="0" xfId="0" applyNumberFormat="1" applyFont="1" applyAlignment="1">
      <alignment vertical="center"/>
    </xf>
    <xf numFmtId="0" fontId="16" fillId="0" borderId="0" xfId="0" applyFont="1" applyAlignment="1">
      <alignment vertical="center"/>
    </xf>
    <xf numFmtId="0" fontId="16" fillId="0" borderId="0" xfId="0" applyFont="1" applyAlignment="1">
      <alignment horizontal="left" vertical="center" wrapText="1"/>
    </xf>
    <xf numFmtId="0" fontId="19" fillId="0" borderId="0" xfId="0" applyFont="1" applyAlignment="1">
      <alignment horizontal="left"/>
    </xf>
    <xf numFmtId="0" fontId="19" fillId="0" borderId="0" xfId="0" applyFont="1"/>
    <xf numFmtId="0" fontId="20" fillId="0" borderId="2" xfId="0" applyFont="1" applyBorder="1" applyAlignment="1">
      <alignment horizontal="center" vertical="center"/>
    </xf>
    <xf numFmtId="4" fontId="20" fillId="0" borderId="2" xfId="0" applyNumberFormat="1" applyFont="1" applyBorder="1" applyAlignment="1">
      <alignment horizontal="center" vertical="center"/>
    </xf>
    <xf numFmtId="10" fontId="19" fillId="0" borderId="2" xfId="0" applyNumberFormat="1" applyFont="1" applyBorder="1" applyAlignment="1">
      <alignment horizontal="center" vertical="center"/>
    </xf>
    <xf numFmtId="4" fontId="19" fillId="0" borderId="2" xfId="0" applyNumberFormat="1" applyFont="1" applyBorder="1" applyAlignment="1">
      <alignment horizontal="right" vertical="center"/>
    </xf>
    <xf numFmtId="0" fontId="19" fillId="0" borderId="0" xfId="0" applyFont="1" applyAlignment="1">
      <alignment vertical="center"/>
    </xf>
    <xf numFmtId="4" fontId="20" fillId="0" borderId="2" xfId="0" applyNumberFormat="1" applyFont="1" applyBorder="1" applyAlignment="1">
      <alignment horizontal="right" vertical="center"/>
    </xf>
    <xf numFmtId="0" fontId="19" fillId="0" borderId="0" xfId="0" applyFont="1" applyAlignment="1">
      <alignment horizontal="left" vertical="center"/>
    </xf>
    <xf numFmtId="0" fontId="18" fillId="0" borderId="0" xfId="0" applyFont="1" applyAlignment="1">
      <alignment horizontal="center" vertical="center"/>
    </xf>
    <xf numFmtId="4" fontId="16" fillId="0" borderId="2" xfId="0" applyNumberFormat="1" applyFont="1" applyBorder="1" applyAlignment="1">
      <alignment horizontal="right" vertical="center"/>
    </xf>
    <xf numFmtId="4" fontId="16" fillId="0" borderId="0" xfId="0" applyNumberFormat="1" applyFont="1" applyAlignment="1">
      <alignment horizontal="right" vertical="center"/>
    </xf>
    <xf numFmtId="0" fontId="20" fillId="0" borderId="0" xfId="0" applyFont="1" applyAlignment="1">
      <alignment horizontal="left" vertical="center"/>
    </xf>
    <xf numFmtId="0" fontId="20" fillId="0" borderId="0" xfId="0" applyFont="1" applyAlignment="1">
      <alignment horizontal="center" vertical="center"/>
    </xf>
    <xf numFmtId="4" fontId="20" fillId="0" borderId="0" xfId="0" applyNumberFormat="1" applyFont="1" applyAlignment="1">
      <alignment horizontal="center" vertical="center"/>
    </xf>
    <xf numFmtId="10" fontId="19" fillId="0" borderId="0" xfId="0" applyNumberFormat="1" applyFont="1" applyAlignment="1">
      <alignment horizontal="center" vertical="center"/>
    </xf>
    <xf numFmtId="10" fontId="18" fillId="0" borderId="0" xfId="0" applyNumberFormat="1" applyFont="1" applyAlignment="1">
      <alignment horizontal="center" vertical="center"/>
    </xf>
    <xf numFmtId="4" fontId="20" fillId="0" borderId="0" xfId="0" applyNumberFormat="1" applyFont="1" applyAlignment="1">
      <alignment horizontal="right" vertical="center"/>
    </xf>
    <xf numFmtId="4" fontId="19" fillId="0" borderId="0" xfId="0" applyNumberFormat="1" applyFont="1" applyAlignment="1">
      <alignment horizontal="right" vertical="center"/>
    </xf>
    <xf numFmtId="9" fontId="18" fillId="0" borderId="0" xfId="0" applyNumberFormat="1" applyFont="1" applyAlignment="1">
      <alignment horizontal="center" vertical="center"/>
    </xf>
    <xf numFmtId="4" fontId="16" fillId="0" borderId="4" xfId="0" applyNumberFormat="1" applyFont="1" applyBorder="1" applyAlignment="1">
      <alignment horizontal="right" vertical="center"/>
    </xf>
    <xf numFmtId="168" fontId="20" fillId="0" borderId="0" xfId="4" applyNumberFormat="1" applyFont="1"/>
    <xf numFmtId="4" fontId="16" fillId="0" borderId="0" xfId="0" applyNumberFormat="1" applyFont="1" applyAlignment="1">
      <alignment horizontal="center" vertical="center"/>
    </xf>
    <xf numFmtId="166" fontId="16" fillId="0" borderId="0" xfId="0" applyNumberFormat="1" applyFont="1" applyAlignment="1">
      <alignment vertical="center"/>
    </xf>
    <xf numFmtId="0" fontId="18" fillId="8" borderId="2" xfId="0" applyFont="1" applyFill="1" applyBorder="1" applyAlignment="1">
      <alignment horizontal="center" vertical="center" wrapText="1"/>
    </xf>
    <xf numFmtId="0" fontId="18" fillId="8" borderId="2" xfId="0" applyFont="1" applyFill="1" applyBorder="1" applyAlignment="1">
      <alignment horizontal="center" vertical="center"/>
    </xf>
    <xf numFmtId="4" fontId="16" fillId="8" borderId="7" xfId="0" applyNumberFormat="1" applyFont="1" applyFill="1" applyBorder="1" applyAlignment="1">
      <alignment horizontal="right" vertical="center"/>
    </xf>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10" fontId="0" fillId="0" borderId="0" xfId="3" applyNumberFormat="1" applyFont="1" applyBorder="1" applyAlignment="1">
      <alignment horizontal="center"/>
    </xf>
    <xf numFmtId="0" fontId="0" fillId="0" borderId="14" xfId="0" applyBorder="1"/>
    <xf numFmtId="0" fontId="0" fillId="0" borderId="15" xfId="0" applyBorder="1"/>
    <xf numFmtId="0" fontId="0" fillId="0" borderId="16" xfId="0" applyBorder="1"/>
    <xf numFmtId="0" fontId="22" fillId="0" borderId="0" xfId="0" applyFont="1"/>
    <xf numFmtId="0" fontId="9" fillId="0" borderId="0" xfId="0" applyFont="1" applyAlignment="1">
      <alignment horizontal="center" vertical="center" wrapText="1"/>
    </xf>
    <xf numFmtId="4" fontId="3" fillId="0" borderId="1" xfId="2" applyNumberFormat="1" applyFont="1" applyFill="1" applyBorder="1" applyAlignment="1">
      <alignment horizontal="center" vertical="center"/>
    </xf>
    <xf numFmtId="4" fontId="0" fillId="0" borderId="0" xfId="0" applyNumberFormat="1" applyAlignment="1">
      <alignment horizontal="center"/>
    </xf>
    <xf numFmtId="0" fontId="0" fillId="0" borderId="12" xfId="0" applyBorder="1" applyAlignment="1">
      <alignment horizontal="right"/>
    </xf>
    <xf numFmtId="0" fontId="1" fillId="4" borderId="0" xfId="0" applyFont="1" applyFill="1" applyAlignment="1">
      <alignment horizontal="left"/>
    </xf>
    <xf numFmtId="165" fontId="2" fillId="4" borderId="0" xfId="0" applyNumberFormat="1" applyFont="1" applyFill="1"/>
    <xf numFmtId="165" fontId="0" fillId="4" borderId="0" xfId="0" applyNumberFormat="1" applyFill="1"/>
    <xf numFmtId="0" fontId="20" fillId="0" borderId="7" xfId="0" applyFont="1" applyBorder="1" applyAlignment="1">
      <alignment horizontal="left" vertical="center"/>
    </xf>
    <xf numFmtId="0" fontId="2" fillId="0" borderId="0" xfId="0" applyFont="1" applyAlignment="1">
      <alignment horizontal="left" vertical="center"/>
    </xf>
    <xf numFmtId="0" fontId="25" fillId="0" borderId="0" xfId="0" applyFont="1" applyAlignment="1">
      <alignment vertical="center"/>
    </xf>
    <xf numFmtId="0" fontId="0" fillId="0" borderId="0" xfId="0" applyAlignment="1">
      <alignment horizontal="left" vertical="center"/>
    </xf>
    <xf numFmtId="0" fontId="27" fillId="0" borderId="0" xfId="0" applyFont="1" applyAlignment="1">
      <alignment vertical="center"/>
    </xf>
    <xf numFmtId="0" fontId="8" fillId="0" borderId="0" xfId="0" applyFont="1" applyAlignment="1">
      <alignment horizontal="center" vertical="center" wrapText="1"/>
    </xf>
    <xf numFmtId="0" fontId="0" fillId="0" borderId="0" xfId="0" applyAlignment="1">
      <alignment vertical="center"/>
    </xf>
    <xf numFmtId="0" fontId="21" fillId="0" borderId="0" xfId="0" applyFont="1"/>
    <xf numFmtId="0" fontId="21" fillId="0" borderId="0" xfId="0" applyFont="1" applyAlignment="1">
      <alignment horizontal="center"/>
    </xf>
    <xf numFmtId="0" fontId="21" fillId="0" borderId="0" xfId="0" applyFont="1" applyAlignment="1">
      <alignment horizontal="left" vertical="center"/>
    </xf>
    <xf numFmtId="0" fontId="26" fillId="0" borderId="0" xfId="0" applyFont="1" applyAlignment="1">
      <alignment horizontal="center" vertical="center" wrapText="1"/>
    </xf>
    <xf numFmtId="0" fontId="21" fillId="0" borderId="0" xfId="0" applyFont="1" applyAlignment="1">
      <alignment horizontal="left"/>
    </xf>
    <xf numFmtId="0" fontId="30" fillId="0" borderId="0" xfId="0" applyFont="1" applyAlignment="1">
      <alignment vertical="center"/>
    </xf>
    <xf numFmtId="10" fontId="0" fillId="0" borderId="0" xfId="3" applyNumberFormat="1" applyFont="1" applyFill="1" applyBorder="1" applyAlignment="1">
      <alignment horizontal="center"/>
    </xf>
    <xf numFmtId="0" fontId="5" fillId="8" borderId="17" xfId="0" applyFont="1" applyFill="1" applyBorder="1" applyAlignment="1">
      <alignment horizontal="center" vertical="center" wrapText="1"/>
    </xf>
    <xf numFmtId="0" fontId="5" fillId="8" borderId="17" xfId="0" applyFont="1" applyFill="1" applyBorder="1" applyAlignment="1">
      <alignment horizontal="center" vertical="center"/>
    </xf>
    <xf numFmtId="4" fontId="5" fillId="8" borderId="17" xfId="0" applyNumberFormat="1" applyFont="1" applyFill="1" applyBorder="1" applyAlignment="1">
      <alignment horizontal="center" vertical="center"/>
    </xf>
    <xf numFmtId="0" fontId="5" fillId="8" borderId="24" xfId="0" applyFont="1" applyFill="1" applyBorder="1" applyAlignment="1">
      <alignment horizontal="center" vertical="center" wrapText="1"/>
    </xf>
    <xf numFmtId="0" fontId="5" fillId="0" borderId="1" xfId="0" applyFont="1" applyBorder="1" applyAlignment="1">
      <alignment horizontal="left" vertical="center" indent="1"/>
    </xf>
    <xf numFmtId="4" fontId="0" fillId="9" borderId="1" xfId="2" applyNumberFormat="1" applyFont="1" applyFill="1" applyBorder="1" applyAlignment="1">
      <alignment horizontal="center" vertical="center"/>
    </xf>
    <xf numFmtId="169" fontId="2" fillId="0" borderId="3" xfId="0" applyNumberFormat="1" applyFont="1" applyBorder="1" applyAlignment="1">
      <alignment horizontal="left" vertical="center" indent="2"/>
    </xf>
    <xf numFmtId="4" fontId="0" fillId="0" borderId="3" xfId="2" applyNumberFormat="1" applyFont="1" applyBorder="1" applyAlignment="1">
      <alignment horizontal="center" vertical="center"/>
    </xf>
    <xf numFmtId="170" fontId="3" fillId="0" borderId="1" xfId="0" applyNumberFormat="1" applyFont="1" applyBorder="1" applyAlignment="1">
      <alignment horizontal="left" vertical="center" indent="3"/>
    </xf>
    <xf numFmtId="4" fontId="0" fillId="0" borderId="3" xfId="2" applyNumberFormat="1" applyFont="1" applyFill="1" applyBorder="1" applyAlignment="1">
      <alignment horizontal="center" vertical="center"/>
    </xf>
    <xf numFmtId="4" fontId="19" fillId="0" borderId="2" xfId="0" applyNumberFormat="1" applyFont="1" applyBorder="1" applyAlignment="1">
      <alignment horizontal="center" vertical="center"/>
    </xf>
    <xf numFmtId="0" fontId="19" fillId="0" borderId="2" xfId="0" applyFont="1" applyBorder="1" applyAlignment="1">
      <alignment horizontal="center" vertical="center"/>
    </xf>
    <xf numFmtId="0" fontId="5" fillId="9" borderId="1" xfId="0" applyFont="1" applyFill="1" applyBorder="1" applyAlignment="1">
      <alignment horizontal="left" vertical="center" indent="1"/>
    </xf>
    <xf numFmtId="0" fontId="3" fillId="0" borderId="1" xfId="0" applyFont="1" applyBorder="1" applyAlignment="1">
      <alignment horizontal="left" vertical="center" indent="2"/>
    </xf>
    <xf numFmtId="0" fontId="3" fillId="0" borderId="1" xfId="0" applyFont="1" applyBorder="1" applyAlignment="1">
      <alignment horizontal="center" vertical="center"/>
    </xf>
    <xf numFmtId="0" fontId="0" fillId="9" borderId="1" xfId="0" applyFill="1" applyBorder="1" applyAlignment="1">
      <alignment horizontal="center" vertical="center"/>
    </xf>
    <xf numFmtId="0" fontId="2" fillId="0" borderId="3" xfId="0" applyFont="1" applyBorder="1" applyAlignment="1">
      <alignment horizontal="left" vertical="center" indent="2"/>
    </xf>
    <xf numFmtId="0" fontId="0" fillId="0" borderId="3" xfId="0" applyBorder="1" applyAlignment="1">
      <alignment horizontal="center" vertical="center"/>
    </xf>
    <xf numFmtId="0" fontId="2" fillId="0" borderId="1" xfId="0" applyFont="1" applyBorder="1" applyAlignment="1">
      <alignment horizontal="left" vertical="center" indent="2"/>
    </xf>
    <xf numFmtId="0" fontId="5" fillId="8" borderId="1" xfId="0" applyFont="1" applyFill="1" applyBorder="1" applyAlignment="1">
      <alignment horizontal="center" vertical="center"/>
    </xf>
    <xf numFmtId="4" fontId="5" fillId="8" borderId="1" xfId="0" applyNumberFormat="1" applyFont="1" applyFill="1" applyBorder="1" applyAlignment="1">
      <alignment horizontal="center" vertical="center"/>
    </xf>
    <xf numFmtId="169" fontId="5" fillId="9" borderId="1" xfId="0" applyNumberFormat="1" applyFont="1" applyFill="1" applyBorder="1" applyAlignment="1">
      <alignment horizontal="left" vertical="center" indent="1"/>
    </xf>
    <xf numFmtId="169" fontId="2" fillId="0" borderId="1" xfId="0" applyNumberFormat="1" applyFont="1" applyBorder="1" applyAlignment="1">
      <alignment horizontal="left" vertical="center" indent="1"/>
    </xf>
    <xf numFmtId="170" fontId="3" fillId="0" borderId="1" xfId="0" applyNumberFormat="1" applyFont="1" applyBorder="1" applyAlignment="1">
      <alignment horizontal="left" vertical="center" indent="2"/>
    </xf>
    <xf numFmtId="169" fontId="2" fillId="9" borderId="3" xfId="0" applyNumberFormat="1" applyFont="1" applyFill="1" applyBorder="1" applyAlignment="1">
      <alignment horizontal="left" vertical="center" indent="2"/>
    </xf>
    <xf numFmtId="0" fontId="2" fillId="9" borderId="1" xfId="0" applyFont="1" applyFill="1" applyBorder="1" applyAlignment="1">
      <alignment horizontal="left" vertical="center" indent="2"/>
    </xf>
    <xf numFmtId="0" fontId="0" fillId="9" borderId="3" xfId="0" applyFill="1" applyBorder="1" applyAlignment="1">
      <alignment horizontal="center" vertical="center"/>
    </xf>
    <xf numFmtId="4" fontId="0" fillId="9" borderId="3" xfId="2" applyNumberFormat="1" applyFont="1" applyFill="1" applyBorder="1" applyAlignment="1">
      <alignment horizontal="center" vertical="center"/>
    </xf>
    <xf numFmtId="0" fontId="3" fillId="0" borderId="3" xfId="0" applyFont="1" applyBorder="1" applyAlignment="1">
      <alignment horizontal="center" vertical="center"/>
    </xf>
    <xf numFmtId="4" fontId="3" fillId="0" borderId="3" xfId="2" applyNumberFormat="1" applyFont="1" applyFill="1" applyBorder="1" applyAlignment="1">
      <alignment horizontal="center" vertical="center"/>
    </xf>
    <xf numFmtId="170" fontId="3" fillId="0" borderId="3" xfId="0" applyNumberFormat="1" applyFont="1" applyBorder="1" applyAlignment="1">
      <alignment horizontal="left" vertical="center" indent="3"/>
    </xf>
    <xf numFmtId="4" fontId="3" fillId="10" borderId="1" xfId="2" applyNumberFormat="1" applyFont="1" applyFill="1" applyBorder="1" applyAlignment="1">
      <alignment horizontal="center" vertical="center"/>
    </xf>
    <xf numFmtId="169" fontId="0" fillId="0" borderId="1" xfId="0" applyNumberFormat="1" applyBorder="1" applyAlignment="1">
      <alignment horizontal="left" vertical="center" indent="2"/>
    </xf>
    <xf numFmtId="0" fontId="5" fillId="0" borderId="1" xfId="0" applyFont="1" applyBorder="1" applyAlignment="1">
      <alignment horizontal="left" vertical="center" indent="2"/>
    </xf>
    <xf numFmtId="4" fontId="5" fillId="0" borderId="1" xfId="0" applyNumberFormat="1" applyFont="1" applyBorder="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3" fillId="0" borderId="1" xfId="0" applyFont="1" applyFill="1" applyBorder="1" applyAlignment="1">
      <alignment horizontal="left" vertical="center" indent="2"/>
    </xf>
    <xf numFmtId="0" fontId="3" fillId="0" borderId="1" xfId="0" applyFont="1" applyFill="1" applyBorder="1" applyAlignment="1">
      <alignment horizontal="center" vertical="center"/>
    </xf>
    <xf numFmtId="4" fontId="3" fillId="0" borderId="1" xfId="0" applyNumberFormat="1" applyFont="1" applyBorder="1" applyAlignment="1">
      <alignment horizontal="center" vertical="center"/>
    </xf>
    <xf numFmtId="0" fontId="20" fillId="0" borderId="5" xfId="0" applyFont="1" applyBorder="1" applyAlignment="1">
      <alignment horizontal="left" vertical="center"/>
    </xf>
    <xf numFmtId="0" fontId="20" fillId="0" borderId="7" xfId="0" applyFont="1" applyBorder="1" applyAlignment="1">
      <alignment horizontal="left" vertical="center"/>
    </xf>
    <xf numFmtId="0" fontId="26" fillId="0" borderId="0" xfId="0" applyFont="1" applyAlignment="1">
      <alignment horizontal="center" vertical="center"/>
    </xf>
    <xf numFmtId="0" fontId="26" fillId="0" borderId="0" xfId="0" applyFont="1" applyAlignment="1">
      <alignment vertical="center"/>
    </xf>
    <xf numFmtId="0" fontId="31" fillId="0" borderId="0" xfId="0" applyFont="1" applyAlignment="1">
      <alignment vertical="center"/>
    </xf>
    <xf numFmtId="0" fontId="5" fillId="0" borderId="0" xfId="0" applyFont="1" applyAlignment="1">
      <alignment vertical="center"/>
    </xf>
    <xf numFmtId="0" fontId="20" fillId="10" borderId="2" xfId="0" applyFont="1" applyFill="1" applyBorder="1" applyAlignment="1">
      <alignment horizontal="center" vertical="center"/>
    </xf>
    <xf numFmtId="4" fontId="20" fillId="10" borderId="2" xfId="0" applyNumberFormat="1" applyFont="1" applyFill="1" applyBorder="1" applyAlignment="1">
      <alignment horizontal="center" vertical="center"/>
    </xf>
    <xf numFmtId="4" fontId="19" fillId="10" borderId="2" xfId="0" applyNumberFormat="1" applyFont="1" applyFill="1" applyBorder="1" applyAlignment="1">
      <alignment horizontal="center" vertical="center"/>
    </xf>
    <xf numFmtId="4" fontId="19" fillId="10" borderId="2" xfId="0" applyNumberFormat="1" applyFont="1" applyFill="1" applyBorder="1" applyAlignment="1">
      <alignment horizontal="right" vertical="center"/>
    </xf>
    <xf numFmtId="0" fontId="19" fillId="10" borderId="2" xfId="0" applyFont="1" applyFill="1" applyBorder="1" applyAlignment="1">
      <alignment horizontal="center" vertical="center"/>
    </xf>
    <xf numFmtId="10" fontId="19" fillId="10" borderId="2" xfId="0" applyNumberFormat="1" applyFont="1" applyFill="1" applyBorder="1" applyAlignment="1">
      <alignment horizontal="center" vertical="center"/>
    </xf>
    <xf numFmtId="0" fontId="0" fillId="0" borderId="26" xfId="0" applyBorder="1"/>
    <xf numFmtId="0" fontId="3" fillId="0" borderId="29" xfId="0" applyFont="1" applyBorder="1" applyAlignment="1">
      <alignment horizontal="left" vertical="center" indent="2"/>
    </xf>
    <xf numFmtId="0" fontId="3" fillId="0" borderId="29" xfId="0" applyFont="1" applyBorder="1" applyAlignment="1">
      <alignment horizontal="center" vertical="center"/>
    </xf>
    <xf numFmtId="4" fontId="3" fillId="0" borderId="29" xfId="2" applyNumberFormat="1" applyFont="1" applyFill="1" applyBorder="1" applyAlignment="1">
      <alignment horizontal="center" vertical="center"/>
    </xf>
    <xf numFmtId="10" fontId="3" fillId="0" borderId="1" xfId="3" applyNumberFormat="1" applyFont="1" applyFill="1" applyBorder="1" applyAlignment="1">
      <alignment horizontal="center" vertical="center"/>
    </xf>
    <xf numFmtId="171" fontId="3" fillId="0" borderId="1" xfId="3" applyNumberFormat="1" applyFont="1" applyFill="1" applyBorder="1" applyAlignment="1">
      <alignment horizontal="center" vertical="center"/>
    </xf>
    <xf numFmtId="4" fontId="3" fillId="0" borderId="24" xfId="2" applyNumberFormat="1" applyFont="1" applyFill="1" applyBorder="1" applyAlignment="1">
      <alignment horizontal="center" vertical="center"/>
    </xf>
    <xf numFmtId="0" fontId="0" fillId="0" borderId="30" xfId="0" applyBorder="1"/>
    <xf numFmtId="164" fontId="0" fillId="0" borderId="32" xfId="2" applyFont="1" applyBorder="1"/>
    <xf numFmtId="164" fontId="0" fillId="0" borderId="33" xfId="2" applyFont="1" applyBorder="1"/>
    <xf numFmtId="49" fontId="29" fillId="0" borderId="33" xfId="2" applyNumberFormat="1" applyFont="1" applyBorder="1" applyAlignment="1">
      <alignment horizontal="right"/>
    </xf>
    <xf numFmtId="4" fontId="3" fillId="5" borderId="34" xfId="2" applyNumberFormat="1" applyFont="1" applyFill="1" applyBorder="1" applyAlignment="1">
      <alignment horizontal="center" vertical="center"/>
    </xf>
    <xf numFmtId="0" fontId="0" fillId="5" borderId="28" xfId="0" applyFill="1" applyBorder="1"/>
    <xf numFmtId="164" fontId="2" fillId="5" borderId="35" xfId="2" applyFont="1" applyFill="1" applyBorder="1"/>
    <xf numFmtId="172" fontId="0" fillId="0" borderId="0" xfId="0" applyNumberFormat="1"/>
    <xf numFmtId="164" fontId="20" fillId="0" borderId="2" xfId="2" applyFont="1" applyBorder="1" applyAlignment="1">
      <alignment horizontal="center" vertical="center"/>
    </xf>
    <xf numFmtId="173" fontId="20" fillId="0" borderId="2" xfId="0" applyNumberFormat="1" applyFont="1" applyBorder="1" applyAlignment="1">
      <alignment horizontal="center" vertical="center"/>
    </xf>
    <xf numFmtId="14" fontId="0" fillId="4" borderId="0" xfId="0" applyNumberFormat="1" applyFill="1" applyAlignment="1">
      <alignment horizontal="left"/>
    </xf>
    <xf numFmtId="14" fontId="0" fillId="0" borderId="0" xfId="0" applyNumberFormat="1" applyAlignment="1">
      <alignment horizontal="left"/>
    </xf>
    <xf numFmtId="0" fontId="0" fillId="0" borderId="0" xfId="0" applyAlignment="1">
      <alignment horizontal="left"/>
    </xf>
    <xf numFmtId="0" fontId="9" fillId="0" borderId="0" xfId="0" applyFont="1" applyAlignment="1">
      <alignment horizontal="center" vertical="center"/>
    </xf>
    <xf numFmtId="0" fontId="2" fillId="0" borderId="0" xfId="0" applyFont="1" applyAlignment="1">
      <alignment horizontal="left" vertical="center"/>
    </xf>
    <xf numFmtId="0" fontId="9" fillId="0" borderId="2" xfId="0" applyFont="1" applyBorder="1" applyAlignment="1">
      <alignment horizontal="center" vertical="center" wrapText="1"/>
    </xf>
    <xf numFmtId="4" fontId="24" fillId="0" borderId="5" xfId="0" applyNumberFormat="1" applyFont="1" applyBorder="1" applyAlignment="1">
      <alignment horizontal="center" vertical="center" wrapText="1"/>
    </xf>
    <xf numFmtId="4" fontId="24" fillId="0" borderId="7"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22"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4" xfId="0" applyFont="1" applyBorder="1" applyAlignment="1">
      <alignment horizontal="center" vertical="center" wrapText="1"/>
    </xf>
    <xf numFmtId="0" fontId="27" fillId="0" borderId="0" xfId="0" applyFont="1" applyAlignment="1">
      <alignment horizontal="left" vertical="center"/>
    </xf>
    <xf numFmtId="0" fontId="29" fillId="0" borderId="0" xfId="0" applyFont="1" applyAlignment="1">
      <alignment horizontal="center" vertical="center"/>
    </xf>
    <xf numFmtId="0" fontId="0" fillId="0" borderId="0" xfId="0" applyAlignment="1">
      <alignment horizontal="left" vertical="center" wrapText="1"/>
    </xf>
    <xf numFmtId="0" fontId="3" fillId="0" borderId="0" xfId="0" applyFont="1" applyAlignment="1">
      <alignment horizontal="left"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4" fontId="12" fillId="0" borderId="5" xfId="0" applyNumberFormat="1" applyFont="1" applyBorder="1" applyAlignment="1">
      <alignment horizontal="center" vertical="center" wrapText="1"/>
    </xf>
    <xf numFmtId="4" fontId="12" fillId="0" borderId="7"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3" fillId="0" borderId="26" xfId="0" applyFont="1" applyFill="1" applyBorder="1" applyAlignment="1">
      <alignment horizontal="left" vertical="center"/>
    </xf>
    <xf numFmtId="0" fontId="3" fillId="0" borderId="27" xfId="0" applyFont="1" applyFill="1" applyBorder="1" applyAlignment="1">
      <alignment horizontal="left" vertical="center"/>
    </xf>
    <xf numFmtId="0" fontId="5" fillId="5" borderId="25" xfId="0" applyFont="1" applyFill="1" applyBorder="1" applyAlignment="1">
      <alignment horizontal="left" vertical="center"/>
    </xf>
    <xf numFmtId="0" fontId="5" fillId="5" borderId="28" xfId="0" applyFont="1" applyFill="1" applyBorder="1" applyAlignment="1">
      <alignment horizontal="left" vertical="center"/>
    </xf>
    <xf numFmtId="0" fontId="16" fillId="0" borderId="26" xfId="0" applyFont="1" applyFill="1" applyBorder="1" applyAlignment="1">
      <alignment horizontal="left" vertical="center"/>
    </xf>
    <xf numFmtId="0" fontId="16" fillId="0" borderId="27" xfId="0" applyFont="1" applyFill="1" applyBorder="1" applyAlignment="1">
      <alignment horizontal="left" vertical="center"/>
    </xf>
    <xf numFmtId="0" fontId="3" fillId="0" borderId="30" xfId="0" applyFont="1" applyFill="1" applyBorder="1" applyAlignment="1">
      <alignment horizontal="left" vertical="center"/>
    </xf>
    <xf numFmtId="0" fontId="3" fillId="0" borderId="31" xfId="0" applyFont="1" applyFill="1" applyBorder="1" applyAlignment="1">
      <alignment horizontal="left" vertical="center"/>
    </xf>
    <xf numFmtId="0" fontId="21" fillId="0" borderId="2" xfId="0" applyFont="1" applyBorder="1" applyAlignment="1">
      <alignment horizontal="center"/>
    </xf>
    <xf numFmtId="4" fontId="12" fillId="0" borderId="2" xfId="0" applyNumberFormat="1" applyFont="1" applyBorder="1" applyAlignment="1">
      <alignment horizontal="center" vertical="center" wrapText="1"/>
    </xf>
    <xf numFmtId="0" fontId="30" fillId="0" borderId="2" xfId="0" applyFont="1" applyBorder="1" applyAlignment="1">
      <alignment horizontal="center" vertical="center" wrapText="1"/>
    </xf>
    <xf numFmtId="0" fontId="28" fillId="0" borderId="2" xfId="0" applyFont="1" applyBorder="1" applyAlignment="1">
      <alignment horizontal="center" vertical="center"/>
    </xf>
    <xf numFmtId="0" fontId="26" fillId="0" borderId="2" xfId="0" applyFont="1" applyBorder="1" applyAlignment="1">
      <alignment horizontal="center" vertical="center" wrapText="1"/>
    </xf>
    <xf numFmtId="0" fontId="0" fillId="0" borderId="2" xfId="0" applyBorder="1" applyAlignment="1">
      <alignment horizontal="center"/>
    </xf>
    <xf numFmtId="0" fontId="19" fillId="0" borderId="5" xfId="0" applyFont="1" applyBorder="1" applyAlignment="1">
      <alignment horizontal="left" vertical="center"/>
    </xf>
    <xf numFmtId="0" fontId="19" fillId="0" borderId="7" xfId="0" applyFont="1" applyBorder="1" applyAlignment="1">
      <alignment horizontal="left" vertical="center"/>
    </xf>
    <xf numFmtId="0" fontId="20" fillId="0" borderId="5" xfId="0" applyFont="1" applyBorder="1" applyAlignment="1">
      <alignment horizontal="left" vertical="center"/>
    </xf>
    <xf numFmtId="0" fontId="20" fillId="0" borderId="7" xfId="0" applyFont="1" applyBorder="1" applyAlignment="1">
      <alignment horizontal="left" vertical="center"/>
    </xf>
    <xf numFmtId="0" fontId="20" fillId="0" borderId="6" xfId="0" applyFont="1" applyBorder="1" applyAlignment="1">
      <alignment horizontal="left" vertical="center"/>
    </xf>
    <xf numFmtId="0" fontId="18" fillId="8" borderId="5" xfId="0" applyFont="1" applyFill="1" applyBorder="1" applyAlignment="1">
      <alignment horizontal="center" vertical="center"/>
    </xf>
    <xf numFmtId="0" fontId="18" fillId="8" borderId="6" xfId="0" applyFont="1" applyFill="1" applyBorder="1" applyAlignment="1">
      <alignment horizontal="center" vertical="center"/>
    </xf>
    <xf numFmtId="0" fontId="18" fillId="8" borderId="7" xfId="0" applyFont="1" applyFill="1" applyBorder="1" applyAlignment="1">
      <alignment horizontal="center" vertical="center"/>
    </xf>
    <xf numFmtId="0" fontId="16" fillId="8" borderId="5" xfId="0" applyFont="1" applyFill="1" applyBorder="1" applyAlignment="1">
      <alignment horizontal="center" vertical="center" wrapText="1"/>
    </xf>
    <xf numFmtId="0" fontId="16" fillId="8" borderId="7" xfId="0" applyFont="1" applyFill="1" applyBorder="1" applyAlignment="1">
      <alignment horizontal="center" vertical="center" wrapText="1"/>
    </xf>
    <xf numFmtId="0" fontId="16" fillId="0" borderId="8" xfId="0" applyFont="1" applyBorder="1" applyAlignment="1">
      <alignment horizontal="left" vertical="center" wrapText="1"/>
    </xf>
    <xf numFmtId="0" fontId="19" fillId="10" borderId="5" xfId="0" applyFont="1" applyFill="1" applyBorder="1" applyAlignment="1">
      <alignment horizontal="left" vertical="center"/>
    </xf>
    <xf numFmtId="0" fontId="19" fillId="10" borderId="7" xfId="0" applyFont="1" applyFill="1" applyBorder="1" applyAlignment="1">
      <alignment horizontal="left" vertical="center"/>
    </xf>
    <xf numFmtId="0" fontId="21" fillId="0" borderId="0" xfId="0" applyFont="1" applyAlignment="1">
      <alignment horizontal="left" vertical="center" wrapText="1"/>
    </xf>
    <xf numFmtId="0" fontId="19" fillId="0" borderId="0" xfId="0" applyFont="1" applyAlignment="1">
      <alignment horizontal="center" vertical="center" wrapText="1"/>
    </xf>
    <xf numFmtId="0" fontId="19" fillId="0" borderId="0" xfId="0" applyFont="1" applyAlignment="1">
      <alignment horizontal="left" vertical="center" wrapText="1"/>
    </xf>
    <xf numFmtId="0" fontId="18" fillId="8" borderId="5" xfId="0" applyFont="1" applyFill="1" applyBorder="1" applyAlignment="1">
      <alignment horizontal="right" vertical="center"/>
    </xf>
    <xf numFmtId="0" fontId="18" fillId="8" borderId="6" xfId="0" applyFont="1" applyFill="1" applyBorder="1" applyAlignment="1">
      <alignment horizontal="right" vertical="center"/>
    </xf>
    <xf numFmtId="0" fontId="20" fillId="10" borderId="5" xfId="0" applyFont="1" applyFill="1" applyBorder="1" applyAlignment="1">
      <alignment horizontal="left" vertical="center"/>
    </xf>
    <xf numFmtId="0" fontId="20" fillId="10" borderId="7" xfId="0" applyFont="1" applyFill="1" applyBorder="1" applyAlignment="1">
      <alignment horizontal="left" vertical="center"/>
    </xf>
  </cellXfs>
  <cellStyles count="5">
    <cellStyle name="Millares" xfId="2" builtinId="3"/>
    <cellStyle name="Normal" xfId="0" builtinId="0"/>
    <cellStyle name="Normal 2" xfId="1"/>
    <cellStyle name="Normal_GG" xfId="4"/>
    <cellStyle name="Porcentaje" xfId="3" builtinId="5"/>
  </cellStyles>
  <dxfs count="1">
    <dxf>
      <font>
        <strike val="0"/>
      </font>
    </dxf>
  </dxfs>
  <tableStyles count="0" defaultTableStyle="TableStyleMedium2" defaultPivotStyle="PivotStyleLight16"/>
  <colors>
    <mruColors>
      <color rgb="FFDDEBF7"/>
      <color rgb="FF0033CC"/>
      <color rgb="FF006600"/>
      <color rgb="FF669900"/>
      <color rgb="FFA9D08E"/>
      <color rgb="FFBF8F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customXml" Target="../customXml/item1.xml"/><Relationship Id="rId10" Type="http://schemas.openxmlformats.org/officeDocument/2006/relationships/externalLink" Target="externalLinks/externalLink5.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233457</xdr:colOff>
      <xdr:row>1</xdr:row>
      <xdr:rowOff>147719</xdr:rowOff>
    </xdr:from>
    <xdr:to>
      <xdr:col>1</xdr:col>
      <xdr:colOff>1121058</xdr:colOff>
      <xdr:row>4</xdr:row>
      <xdr:rowOff>48453</xdr:rowOff>
    </xdr:to>
    <xdr:pic>
      <xdr:nvPicPr>
        <xdr:cNvPr id="4" name="Imagen 2" descr="image001">
          <a:extLst>
            <a:ext uri="{FF2B5EF4-FFF2-40B4-BE49-F238E27FC236}">
              <a16:creationId xmlns:a16="http://schemas.microsoft.com/office/drawing/2014/main" id="{40938FFD-12E8-4DB5-BCC7-FB029259F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124" y="274719"/>
          <a:ext cx="887601" cy="408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97117</xdr:colOff>
      <xdr:row>1</xdr:row>
      <xdr:rowOff>127001</xdr:rowOff>
    </xdr:from>
    <xdr:to>
      <xdr:col>1</xdr:col>
      <xdr:colOff>1070496</xdr:colOff>
      <xdr:row>4</xdr:row>
      <xdr:rowOff>22411</xdr:rowOff>
    </xdr:to>
    <xdr:pic>
      <xdr:nvPicPr>
        <xdr:cNvPr id="4" name="Imagen 2" descr="image001">
          <a:extLst>
            <a:ext uri="{FF2B5EF4-FFF2-40B4-BE49-F238E27FC236}">
              <a16:creationId xmlns:a16="http://schemas.microsoft.com/office/drawing/2014/main" id="{F088A7F1-979A-4D96-BA71-D1486CDD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6411" y="254001"/>
          <a:ext cx="973379" cy="448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71716</xdr:colOff>
      <xdr:row>0</xdr:row>
      <xdr:rowOff>82550</xdr:rowOff>
    </xdr:from>
    <xdr:to>
      <xdr:col>1</xdr:col>
      <xdr:colOff>465433</xdr:colOff>
      <xdr:row>3</xdr:row>
      <xdr:rowOff>107950</xdr:rowOff>
    </xdr:to>
    <xdr:pic>
      <xdr:nvPicPr>
        <xdr:cNvPr id="4" name="Imagen 2" descr="image001">
          <a:extLst>
            <a:ext uri="{FF2B5EF4-FFF2-40B4-BE49-F238E27FC236}">
              <a16:creationId xmlns:a16="http://schemas.microsoft.com/office/drawing/2014/main" id="{7E10A17C-F652-45EF-9B5E-7CBA5DB5F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716" y="82550"/>
          <a:ext cx="977917" cy="48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Sheet1"/>
      <sheetName val="1"/>
      <sheetName val="AH Cash Flow"/>
      <sheetName val="CBS"/>
      <sheetName val="AH_Cash_Flow"/>
      <sheetName val="Info Sheet"/>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 val="NO IMPRIMIR"/>
      <sheetName val="Cantidad"/>
      <sheetName val="Jorge1"/>
      <sheetName val="Jorge2"/>
      <sheetName val="DATOS 3"/>
      <sheetName val="MONTAJE_TUBERIA_Y_SOPORTES"/>
      <sheetName val="Anx_1_Nota_4"/>
      <sheetName val="F-002"/>
      <sheetName val="509-509A TMC36&quot;"/>
      <sheetName val="510 TMC36&quot;"/>
      <sheetName val="10241EQLIST"/>
      <sheetName val="3_INPUT_ACT"/>
      <sheetName val="Producción (Marz-20) (2)"/>
      <sheetName val="EXP-EXPEDIENTE"/>
      <sheetName val="EXP 0-52+920"/>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WBS"/>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VALORIZACION_101"/>
      <sheetName val="SERVICIOS A OBRA 195"/>
      <sheetName val="Val_Nº111"/>
      <sheetName val="Liebman_1341"/>
      <sheetName val="Tipo_de_Cambio1"/>
      <sheetName val="Precios_Adicionales-Argos"/>
      <sheetName val="MASTER_MH"/>
      <sheetName val="MASTER_EQUIPOS"/>
      <sheetName val="HM_500-VALIDAR_CON_EQ"/>
      <sheetName val="C_V__OMYA"/>
      <sheetName val="PROD_ANEXO_1"/>
      <sheetName val="PROD_ANEXO_2"/>
      <sheetName val="PROD_ANEXO_3"/>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NO_IMPRIMIR"/>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CNC"/>
      <sheetName val="Panel de Control"/>
      <sheetName val="2019"/>
      <sheetName val="2020"/>
      <sheetName val="CPV_MGMG"/>
      <sheetName val="50+360"/>
      <sheetName val="AD.05 7+300-52+920"/>
      <sheetName val="contraseccion"/>
      <sheetName val="MejorAM"/>
      <sheetName val="Exp. Técnico 7+300-52+920"/>
      <sheetName val="Resumen derrumbes"/>
      <sheetName val="ANALISIS ALQUILER FERREYROS"/>
      <sheetName val="Nudo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efreshError="1"/>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row r="9">
          <cell r="H9">
            <v>0.90469999999999995</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sheetData sheetId="228">
        <row r="9">
          <cell r="H9">
            <v>0.90469999999999995</v>
          </cell>
        </row>
      </sheetData>
      <sheetData sheetId="229">
        <row r="9">
          <cell r="H9">
            <v>0.90469999999999995</v>
          </cell>
        </row>
      </sheetData>
      <sheetData sheetId="230">
        <row r="9">
          <cell r="H9">
            <v>0.90469999999999995</v>
          </cell>
        </row>
      </sheetData>
      <sheetData sheetId="231"/>
      <sheetData sheetId="232"/>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sheetData sheetId="285"/>
      <sheetData sheetId="286">
        <row r="9">
          <cell r="H9">
            <v>0.90469999999999995</v>
          </cell>
        </row>
      </sheetData>
      <sheetData sheetId="287"/>
      <sheetData sheetId="288"/>
      <sheetData sheetId="289"/>
      <sheetData sheetId="290"/>
      <sheetData sheetId="291">
        <row r="9">
          <cell r="H9">
            <v>0.90469999999999995</v>
          </cell>
        </row>
      </sheetData>
      <sheetData sheetId="292">
        <row r="9">
          <cell r="H9">
            <v>0.90469999999999995</v>
          </cell>
        </row>
      </sheetData>
      <sheetData sheetId="293"/>
      <sheetData sheetId="294"/>
      <sheetData sheetId="295">
        <row r="9">
          <cell r="H9">
            <v>0.90469999999999995</v>
          </cell>
        </row>
      </sheetData>
      <sheetData sheetId="296"/>
      <sheetData sheetId="297">
        <row r="9">
          <cell r="H9">
            <v>0.90469999999999995</v>
          </cell>
        </row>
      </sheetData>
      <sheetData sheetId="298">
        <row r="9">
          <cell r="H9">
            <v>0.90469999999999995</v>
          </cell>
        </row>
      </sheetData>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refreshError="1"/>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row r="9">
          <cell r="H9">
            <v>0.90469999999999995</v>
          </cell>
        </row>
      </sheetData>
      <sheetData sheetId="394">
        <row r="9">
          <cell r="H9">
            <v>0.90469999999999995</v>
          </cell>
        </row>
      </sheetData>
      <sheetData sheetId="395"/>
      <sheetData sheetId="396">
        <row r="9">
          <cell r="H9">
            <v>0.90469999999999995</v>
          </cell>
        </row>
      </sheetData>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row r="9">
          <cell r="H9">
            <v>0.90469999999999995</v>
          </cell>
        </row>
      </sheetData>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row r="9">
          <cell r="H9">
            <v>0.90469999999999995</v>
          </cell>
        </row>
      </sheetData>
      <sheetData sheetId="603">
        <row r="9">
          <cell r="H9">
            <v>0.90469999999999995</v>
          </cell>
        </row>
      </sheetData>
      <sheetData sheetId="604"/>
      <sheetData sheetId="605"/>
      <sheetData sheetId="606"/>
      <sheetData sheetId="607"/>
      <sheetData sheetId="608"/>
      <sheetData sheetId="609"/>
      <sheetData sheetId="610"/>
      <sheetData sheetId="611">
        <row r="9">
          <cell r="H9">
            <v>0.90469999999999995</v>
          </cell>
        </row>
      </sheetData>
      <sheetData sheetId="612">
        <row r="9">
          <cell r="H9">
            <v>0.90469999999999995</v>
          </cell>
        </row>
      </sheetData>
      <sheetData sheetId="613"/>
      <sheetData sheetId="614">
        <row r="9">
          <cell r="H9">
            <v>0.90469999999999995</v>
          </cell>
        </row>
      </sheetData>
      <sheetData sheetId="615"/>
      <sheetData sheetId="616"/>
      <sheetData sheetId="617"/>
      <sheetData sheetId="618"/>
      <sheetData sheetId="619"/>
      <sheetData sheetId="620"/>
      <sheetData sheetId="621"/>
      <sheetData sheetId="622">
        <row r="9">
          <cell r="H9">
            <v>0.90469999999999995</v>
          </cell>
        </row>
      </sheetData>
      <sheetData sheetId="623">
        <row r="9">
          <cell r="H9">
            <v>0.90469999999999995</v>
          </cell>
        </row>
      </sheetData>
      <sheetData sheetId="624">
        <row r="9">
          <cell r="H9">
            <v>0.90469999999999995</v>
          </cell>
        </row>
      </sheetData>
      <sheetData sheetId="625"/>
      <sheetData sheetId="626">
        <row r="9">
          <cell r="H9">
            <v>0.90469999999999995</v>
          </cell>
        </row>
      </sheetData>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refreshError="1"/>
      <sheetData sheetId="1090" refreshError="1"/>
      <sheetData sheetId="1091"/>
      <sheetData sheetId="1092"/>
      <sheetData sheetId="1093"/>
      <sheetData sheetId="1094"/>
      <sheetData sheetId="1095"/>
      <sheetData sheetId="1096"/>
      <sheetData sheetId="1097" refreshError="1"/>
      <sheetData sheetId="1098" refreshError="1"/>
      <sheetData sheetId="1099" refreshError="1"/>
      <sheetData sheetId="1100" refreshError="1"/>
      <sheetData sheetId="1101"/>
      <sheetData sheetId="1102" refreshError="1"/>
      <sheetData sheetId="1103" refreshError="1"/>
      <sheetData sheetId="1104" refreshError="1"/>
      <sheetData sheetId="1105"/>
      <sheetData sheetId="1106"/>
      <sheetData sheetId="1107"/>
      <sheetData sheetId="1108"/>
      <sheetData sheetId="1109"/>
      <sheetData sheetId="1110"/>
      <sheetData sheetId="1111"/>
      <sheetData sheetId="1112"/>
      <sheetData sheetId="1113"/>
      <sheetData sheetId="1114"/>
      <sheetData sheetId="1115"/>
      <sheetData sheetId="1116" refreshError="1"/>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refreshError="1"/>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sheetData sheetId="1183"/>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 val="Basis"/>
      <sheetName val="steel"/>
      <sheetName val="[DICIEM.XLS][DICIEM.XLS][DICIEM"/>
      <sheetName val="Listas"/>
      <sheetName val="[DICIEM.XLS]\PCA\EXCEL\OTROS\DI"/>
      <sheetName val="[DICIEM.XLS][DICIEM.XLS]\PCA\EX"/>
      <sheetName val="[DICIEM.XLS]_PCA_EXCEL_OTROS_18"/>
      <sheetName val="[DICIEM.XLS]_PCA_EXCEL_OTROS__8"/>
      <sheetName val="[DICIEM.XLS]_PCA_EXCEL_OTROS__3"/>
      <sheetName val="[DICIEM.XLS]_PCA_EXCEL_OTROS__2"/>
      <sheetName val="[DICIEM.XLS]_PCA_EXCEL_OTROS__4"/>
      <sheetName val="[DICIEM.XLS]_PCA_EXCEL_OTROS__7"/>
      <sheetName val="[DICIEM.XLS]_PCA_EXCEL_OTROS__5"/>
      <sheetName val="[DICIEM.XLS]_PCA_EXCEL_OTROS__6"/>
      <sheetName val="[DICIEM.XLS]_PCA_EXCEL_OTROS_12"/>
      <sheetName val="[DICIEM.XLS]_PCA_EXCEL_OTROS_10"/>
      <sheetName val="[DICIEM.XLS]_PCA_EXCEL_OTROS__9"/>
      <sheetName val="[DICIEM.XLS]_PCA_EXCEL_OTROS_11"/>
      <sheetName val="[DICIEM.XLS]_PCA_EXCEL_OTROS_15"/>
      <sheetName val="[DICIEM.XLS]_PCA_EXCEL_OTROS_13"/>
      <sheetName val="[DICIEM.XLS]_PCA_EXCEL_OTROS_14"/>
      <sheetName val="[DICIEM.XLS]_PCA_EXCEL_OTROS_16"/>
      <sheetName val="[DICIEM.XLS]_PCA_EXCEL_OTROS_17"/>
      <sheetName val="[DICIEM.XLS]_PCA_EXCEL_OTROS_19"/>
      <sheetName val="[DICIEM.XLS]_PCA_EXCEL_OTROS_20"/>
      <sheetName val="[DICIEM.XLS]_PCA_EXCEL_OTRO_209"/>
      <sheetName val="[DICIEM.XLS]_PCA_EXCEL_OTROS_21"/>
      <sheetName val="[DICIEM.XLS]_PCA_EXCEL_OTROS_37"/>
      <sheetName val="[DICIEM.XLS]_PCA_EXCEL_OTROS_22"/>
      <sheetName val="[DICIEM.XLS]_PCA_EXCEL_OTROS_24"/>
      <sheetName val="[DICIEM.XLS]_PCA_EXCEL_OTROS_23"/>
      <sheetName val="[DICIEM.XLS]_PCA_EXCEL_OTROS_25"/>
      <sheetName val="[DICIEM.XLS]_PCA_EXCEL_OTROS_29"/>
      <sheetName val="[DICIEM.XLS]_PCA_EXCEL_OTROS_26"/>
      <sheetName val="[DICIEM.XLS]_PCA_EXCEL_OTROS_27"/>
      <sheetName val="[DICIEM.XLS]_PCA_EXCEL_OTROS_28"/>
      <sheetName val="[DICIEM.XLS]_PCA_EXCEL_OTROS_30"/>
      <sheetName val="[DICIEM.XLS]_PCA_EXCEL_OTROS_31"/>
      <sheetName val="[DICIEM.XLS]_PCA_EXCEL_OTROS_32"/>
      <sheetName val="[DICIEM.XLS]_PCA_EXCEL_OTROS_33"/>
      <sheetName val="[DICIEM.XLS]_PCA_EXCEL_OTROS_34"/>
      <sheetName val="[DICIEM.XLS]_PCA_EXCEL_OTROS_35"/>
      <sheetName val="[DICIEM.XLS]_PCA_EXCEL_OTROS_36"/>
      <sheetName val="[DICIEM.XLS]_PCA_EXCEL_OTROS_38"/>
      <sheetName val="[DICIEM.XLS]_PCA_EXCEL_OTROS_94"/>
      <sheetName val="[DICIEM.XLS]_PCA_EXCEL_OTROS_40"/>
      <sheetName val="[DICIEM.XLS]_PCA_EXCEL_OTROS_39"/>
      <sheetName val="[DICIEM.XLS]_PCA_EXCEL_OTROS_41"/>
      <sheetName val="[DICIEM.XLS]_PCA_EXCEL_OTROS_42"/>
      <sheetName val="[DICIEM.XLS]_PCA_EXCEL_OTROS_45"/>
      <sheetName val="[DICIEM.XLS]_PCA_EXCEL_OTROS_43"/>
      <sheetName val="[DICIEM.XLS]_PCA_EXCEL_OTROS_44"/>
      <sheetName val="[DICIEM.XLS]_PCA_EXCEL_OTROS_47"/>
      <sheetName val="[DICIEM.XLS]_PCA_EXCEL_OTROS_46"/>
      <sheetName val="[DICIEM.XLS]_PCA_EXCEL_OTROS_48"/>
      <sheetName val="[DICIEM.XLS]_PCA_EXCEL_OTROS_51"/>
      <sheetName val="[DICIEM.XLS]_PCA_EXCEL_OTROS_49"/>
      <sheetName val="[DICIEM.XLS]_PCA_EXCEL_OTROS_50"/>
      <sheetName val="[DICIEM.XLS]_PCA_EXCEL_OTROS_52"/>
      <sheetName val="[DICIEM.XLS]_PCA_EXCEL_OTROS_55"/>
      <sheetName val="[DICIEM.XLS]_PCA_EXCEL_OTROS_54"/>
      <sheetName val="[DICIEM.XLS]_PCA_EXCEL_OTROS_53"/>
      <sheetName val="[DICIEM.XLS]_PCA_EXCEL_OTROS_57"/>
      <sheetName val="[DICIEM.XLS]_PCA_EXCEL_OTROS_56"/>
      <sheetName val="[DICIEM.XLS]_PCA_EXCEL_OTROS_62"/>
      <sheetName val="[DICIEM.XLS]_PCA_EXCEL_OTROS_58"/>
      <sheetName val="[DICIEM.XLS]_PCA_EXCEL_OTROS_59"/>
      <sheetName val="[DICIEM.XLS]_PCA_EXCEL_OTROS_60"/>
      <sheetName val="[DICIEM.XLS]_PCA_EXCEL_OTROS_61"/>
      <sheetName val="[DICIEM.XLS]_PCA_EXCEL_OTROS_63"/>
      <sheetName val="[DICIEM.XLS]_PCA_EXCEL_OTROS_64"/>
      <sheetName val="[DICIEM.XLS]_PCA_EXCEL_OTROS_76"/>
      <sheetName val="[DICIEM.XLS]_PCA_EXCEL_OTROS_65"/>
      <sheetName val="[DICIEM.XLS]_PCA_EXCEL_OTROS_66"/>
      <sheetName val="[DICIEM.XLS]_PCA_EXCEL_OTROS_67"/>
      <sheetName val="[DICIEM.XLS]_PCA_EXCEL_OTROS_68"/>
      <sheetName val="[DICIEM.XLS]_PCA_EXCEL_OTROS_69"/>
      <sheetName val="[DICIEM.XLS]_PCA_EXCEL_OTROS_70"/>
      <sheetName val="[DICIEM.XLS]_PCA_EXCEL_OTROS_71"/>
      <sheetName val="[DICIEM.XLS]_PCA_EXCEL_OTROS_72"/>
      <sheetName val="[DICIEM.XLS]_PCA_EXCEL_OTROS_73"/>
      <sheetName val="[DICIEM.XLS]_PCA_EXCEL_OTROS_74"/>
      <sheetName val="[DICIEM.XLS]_PCA_EXCEL_OTROS_75"/>
      <sheetName val="[DICIEM.XLS]_PCA_EXCEL_OTROS_83"/>
      <sheetName val="[DICIEM.XLS]_PCA_EXCEL_OTROS_77"/>
      <sheetName val="[DICIEM.XLS]_PCA_EXCEL_OTROS_78"/>
      <sheetName val="[DICIEM.XLS]_PCA_EXCEL_OTROS_79"/>
      <sheetName val="[DICIEM.XLS]_PCA_EXCEL_OTROS_80"/>
      <sheetName val="[DICIEM.XLS]_PCA_EXCEL_OTROS_81"/>
      <sheetName val="[DICIEM.XLS]_PCA_EXCEL_OTROS_82"/>
      <sheetName val="[DICIEM.XLS]_PCA_EXCEL_OTROS_88"/>
      <sheetName val="[DICIEM.XLS]_PCA_EXCEL_OTROS_84"/>
      <sheetName val="[DICIEM.XLS]_PCA_EXCEL_OTROS_85"/>
      <sheetName val="[DICIEM.XLS]_PCA_EXCEL_OTROS_86"/>
      <sheetName val="[DICIEM.XLS]_PCA_EXCEL_OTROS_87"/>
      <sheetName val="[DICIEM.XLS]_PCA_EXCEL_OTROS_93"/>
      <sheetName val="[DICIEM.XLS]_PCA_EXCEL_OTROS_89"/>
      <sheetName val="[DICIEM.XLS]_PCA_EXCEL_OTROS_90"/>
      <sheetName val="[DICIEM.XLS]_PCA_EXCEL_OTROS_91"/>
      <sheetName val="[DICIEM.XLS]_PCA_EXCEL_OTROS_92"/>
      <sheetName val="[DICIEM.XLS]_PCA_EXCEL_OTROS_96"/>
      <sheetName val="[DICIEM.XLS]_PCA_EXCEL_OTROS_95"/>
      <sheetName val="[DICIEM.XLS]_PCA_EXCEL_OTRO_106"/>
      <sheetName val="[DICIEM.XLS]_PCA_EXCEL_OTROS_97"/>
      <sheetName val="[DICIEM.XLS]_PCA_EXCEL_OTROS_98"/>
      <sheetName val="[DICIEM.XLS]_PCA_EXCEL_OTROS_99"/>
      <sheetName val="[DICIEM.XLS]_PCA_EXCEL_OTRO_100"/>
      <sheetName val="[DICIEM.XLS]_PCA_EXCEL_OTRO_101"/>
      <sheetName val="[DICIEM.XLS]_PCA_EXCEL_OTRO_102"/>
      <sheetName val="[DICIEM.XLS]_PCA_EXCEL_OTRO_103"/>
      <sheetName val="[DICIEM.XLS]_PCA_EXCEL_OTRO_104"/>
      <sheetName val="[DICIEM.XLS]_PCA_EXCEL_OTRO_105"/>
      <sheetName val="[DICIEM.XLS]_PCA_EXCEL_OTRO_110"/>
      <sheetName val="[DICIEM.XLS]_PCA_EXCEL_OTRO_107"/>
      <sheetName val="[DICIEM.XLS]_PCA_EXCEL_OTRO_108"/>
      <sheetName val="[DICIEM.XLS]_PCA_EXCEL_OTRO_109"/>
      <sheetName val="[DICIEM.XLS]_PCA_EXCEL_OTRO_111"/>
      <sheetName val="[DICIEM.XLS]_PCA_EXCEL_OTRO_112"/>
      <sheetName val="[DICIEM.XLS]_PCA_EXCEL_OTRO_113"/>
      <sheetName val="[DICIEM.XLS]_PCA_EXCEL_OTRO_120"/>
      <sheetName val="[DICIEM.XLS]_PCA_EXCEL_OTRO_119"/>
      <sheetName val="[DICIEM.XLS]_PCA_EXCEL_OTRO_114"/>
      <sheetName val="[DICIEM.XLS]_PCA_EXCEL_OTRO_115"/>
      <sheetName val="[DICIEM.XLS]_PCA_EXCEL_OTRO_116"/>
      <sheetName val="[DICIEM.XLS]_PCA_EXCEL_OTRO_117"/>
      <sheetName val="[DICIEM.XLS]_PCA_EXCEL_OTRO_118"/>
      <sheetName val="[DICIEM.XLS]_PCA_EXCEL_OTRO_124"/>
      <sheetName val="[DICIEM.XLS]_PCA_EXCEL_OTRO_121"/>
      <sheetName val="[DICIEM.XLS]_PCA_EXCEL_OTRO_122"/>
      <sheetName val="[DICIEM.XLS]_PCA_EXCEL_OTRO_123"/>
      <sheetName val="[DICIEM.XLS]_PCA_EXCEL_OTRO_126"/>
      <sheetName val="[DICIEM.XLS]_PCA_EXCEL_OTRO_125"/>
      <sheetName val="[DICIEM.XLS]_PCA_EXCEL_OTRO_128"/>
      <sheetName val="[DICIEM.XLS]_PCA_EXCEL_OTRO_127"/>
      <sheetName val="[DICIEM.XLS]_PCA_EXCEL_OTRO_164"/>
      <sheetName val="[DICIEM.XLS]_PCA_EXCEL_OTRO_129"/>
      <sheetName val="[DICIEM.XLS]_PCA_EXCEL_OTRO_130"/>
      <sheetName val="[DICIEM.XLS]_PCA_EXCEL_OTRO_132"/>
      <sheetName val="[DICIEM.XLS]_PCA_EXCEL_OTRO_131"/>
      <sheetName val="[DICIEM.XLS]_PCA_EXCEL_OTRO_133"/>
      <sheetName val="[DICIEM.XLS]_PCA_EXCEL_OTRO_134"/>
      <sheetName val="[DICIEM.XLS]_PCA_EXCEL_OTRO_135"/>
      <sheetName val="[DICIEM.XLS]_PCA_EXCEL_OTRO_136"/>
      <sheetName val="[DICIEM.XLS]_PCA_EXCEL_OTRO_163"/>
      <sheetName val="[DICIEM.XLS]_PCA_EXCEL_OTRO_141"/>
      <sheetName val="[DICIEM.XLS]_PCA_EXCEL_OTRO_137"/>
      <sheetName val="[DICIEM.XLS]_PCA_EXCEL_OTRO_138"/>
      <sheetName val="[DICIEM.XLS]_PCA_EXCEL_OTRO_139"/>
      <sheetName val="[DICIEM.XLS]_PCA_EXCEL_OTRO_140"/>
      <sheetName val="[DICIEM.XLS]_PCA_EXCEL_OTRO_147"/>
      <sheetName val="[DICIEM.XLS]_PCA_EXCEL_OTRO_142"/>
      <sheetName val="[DICIEM.XLS]_PCA_EXCEL_OTRO_146"/>
      <sheetName val="[DICIEM.XLS]_PCA_EXCEL_OTRO_143"/>
      <sheetName val="[DICIEM.XLS]_PCA_EXCEL_OTRO_144"/>
      <sheetName val="[DICIEM.XLS]_PCA_EXCEL_OTRO_145"/>
      <sheetName val="[DICIEM.XLS]_PCA_EXCEL_OTRO_151"/>
      <sheetName val="[DICIEM.XLS]_PCA_EXCEL_OTRO_149"/>
      <sheetName val="[DICIEM.XLS]_PCA_EXCEL_OTRO_148"/>
      <sheetName val="[DICIEM.XLS]_PCA_EXCEL_OTRO_150"/>
      <sheetName val="[DICIEM.XLS]_PCA_EXCEL_OTRO_154"/>
      <sheetName val="[DICIEM.XLS]_PCA_EXCEL_OTRO_152"/>
      <sheetName val="[DICIEM.XLS]_PCA_EXCEL_OTRO_153"/>
      <sheetName val="[DICIEM.XLS]_PCA_EXCEL_OTRO_155"/>
      <sheetName val="[DICIEM.XLS]_PCA_EXCEL_OTRO_156"/>
      <sheetName val="[DICIEM.XLS]_PCA_EXCEL_OTRO_161"/>
      <sheetName val="[DICIEM.XLS]_PCA_EXCEL_OTRO_157"/>
      <sheetName val="[DICIEM.XLS]_PCA_EXCEL_OTRO_158"/>
      <sheetName val="[DICIEM.XLS]_PCA_EXCEL_OTRO_159"/>
      <sheetName val="[DICIEM.XLS]_PCA_EXCEL_OTRO_160"/>
      <sheetName val="[DICIEM.XLS]_PCA_EXCEL_OTRO_162"/>
      <sheetName val="[DICIEM.XLS]_PCA_EXCEL_OTRO_185"/>
      <sheetName val="[DICIEM.XLS]_PCA_EXCEL_OTRO_165"/>
      <sheetName val="[DICIEM.XLS]_PCA_EXCEL_OTRO_166"/>
      <sheetName val="[DICIEM.XLS]_PCA_EXCEL_OTRO_167"/>
      <sheetName val="[DICIEM.XLS]_PCA_EXCEL_OTRO_168"/>
      <sheetName val="[DICIEM.XLS]_PCA_EXCEL_OTRO_169"/>
      <sheetName val="[DICIEM.XLS]_PCA_EXCEL_OTRO_170"/>
      <sheetName val="[DICIEM.XLS]_PCA_EXCEL_OTRO_171"/>
      <sheetName val="[DICIEM.XLS]_PCA_EXCEL_OTRO_173"/>
      <sheetName val="[DICIEM.XLS]_PCA_EXCEL_OTRO_172"/>
      <sheetName val="[DICIEM.XLS]_PCA_EXCEL_OTRO_180"/>
      <sheetName val="[DICIEM.XLS]_PCA_EXCEL_OTRO_174"/>
      <sheetName val="[DICIEM.XLS]_PCA_EXCEL_OTRO_175"/>
      <sheetName val="[DICIEM.XLS]_PCA_EXCEL_OTRO_176"/>
      <sheetName val="[DICIEM.XLS]_PCA_EXCEL_OTRO_177"/>
      <sheetName val="[DICIEM.XLS]_PCA_EXCEL_OTRO_178"/>
      <sheetName val="[DICIEM.XLS]_PCA_EXCEL_OTRO_179"/>
      <sheetName val="[DICIEM.XLS]_PCA_EXCEL_OTRO_181"/>
      <sheetName val="[DICIEM.XLS]_PCA_EXCEL_OTRO_183"/>
      <sheetName val="[DICIEM.XLS]_PCA_EXCEL_OTRO_182"/>
      <sheetName val="[DICIEM.XLS]_PCA_EXCEL_OTRO_184"/>
      <sheetName val="[DICIEM.XLS]_PCA_EXCEL_OTRO_188"/>
      <sheetName val="[DICIEM.XLS]_PCA_EXCEL_OTRO_187"/>
      <sheetName val="[DICIEM.XLS]_PCA_EXCEL_OTRO_186"/>
      <sheetName val="[DICIEM.XLS]_PCA_EXCEL_OTRO_189"/>
      <sheetName val="[DICIEM.XLS]_PCA_EXCEL_OTRO_191"/>
      <sheetName val="[DICIEM.XLS]_PCA_EXCEL_OTRO_190"/>
      <sheetName val="[DICIEM.XLS]_PCA_EXCEL_OTRO_193"/>
      <sheetName val="[DICIEM.XLS]_PCA_EXCEL_OTRO_192"/>
      <sheetName val="[DICIEM.XLS]_PCA_EXCEL_OTRO_195"/>
      <sheetName val="[DICIEM.XLS]_PCA_EXCEL_OTRO_194"/>
      <sheetName val="[DICIEM.XLS]_PCA_EXCEL_OTRO_196"/>
      <sheetName val="[DICIEM.XLS]_PCA_EXCEL_OTRO_197"/>
      <sheetName val="[DICIEM.XLS]_PCA_EXCEL_OTRO_198"/>
      <sheetName val="[DICIEM.XLS]_PCA_EXCEL_OTRO_199"/>
      <sheetName val="[DICIEM.XLS]_PCA_EXCEL_OTRO_200"/>
      <sheetName val="[DICIEM.XLS]_PCA_EXCEL_OTRO_201"/>
      <sheetName val="[DICIEM.XLS]_PCA_EXCEL_OTRO_202"/>
      <sheetName val="[DICIEM.XLS]_PCA_EXCEL_OTRO_205"/>
      <sheetName val="[DICIEM.XLS]_PCA_EXCEL_OTRO_204"/>
      <sheetName val="[DICIEM.XLS]_PCA_EXCEL_OTRO_203"/>
      <sheetName val="[DICIEM.XLS]_PCA_EXCEL_OTRO_206"/>
      <sheetName val="[DICIEM.XLS]_PCA_EXCEL_OTRO_207"/>
      <sheetName val="[DICIEM.XLS]_PCA_EXCEL_OTRO_208"/>
      <sheetName val="[DICIEM.XLS]_PCA_EXCEL_OTRO_286"/>
      <sheetName val="[DICIEM.XLS]_PCA_EXCEL_OTRO_210"/>
      <sheetName val="[DICIEM.XLS]_PCA_EXCEL_OTRO_211"/>
      <sheetName val="[DICIEM.XLS]_PCA_EXCEL_OTRO_221"/>
      <sheetName val="[DICIEM.XLS]_PCA_EXCEL_OTRO_213"/>
      <sheetName val="[DICIEM.XLS]_PCA_EXCEL_OTRO_212"/>
      <sheetName val="[DICIEM.XLS]_PCA_EXCEL_OTRO_215"/>
      <sheetName val="[DICIEM.XLS]_PCA_EXCEL_OTRO_214"/>
      <sheetName val="[DICIEM.XLS]_PCA_EXCEL_OTRO_216"/>
      <sheetName val="[DICIEM.XLS]_PCA_EXCEL_OTRO_217"/>
      <sheetName val="[DICIEM.XLS]_PCA_EXCEL_OTRO_218"/>
      <sheetName val="[DICIEM.XLS]_PCA_EXCEL_OTRO_219"/>
      <sheetName val="[DICIEM.XLS]_PCA_EXCEL_OTRO_220"/>
      <sheetName val="[DICIEM.XLS]_PCA_EXCEL_OTRO_223"/>
      <sheetName val="[DICIEM.XLS]_PCA_EXCEL_OTRO_222"/>
      <sheetName val="[DICIEM.XLS]_PCA_EXCEL_OTRO_224"/>
      <sheetName val="[DICIEM.XLS]_PCA_EXCEL_OTRO_226"/>
      <sheetName val="[DICIEM.XLS]_PCA_EXCEL_OTRO_225"/>
      <sheetName val="[DICIEM.XLS]_PCA_EXCEL_OTRO_228"/>
      <sheetName val="[DICIEM.XLS]_PCA_EXCEL_OTRO_227"/>
      <sheetName val="[DICIEM.XLS]_PCA_EXCEL_OTRO_229"/>
      <sheetName val="[DICIEM.XLS]_PCA_EXCEL_OTRO_235"/>
      <sheetName val="[DICIEM.XLS]_PCA_EXCEL_OTRO_230"/>
      <sheetName val="[DICIEM.XLS]_PCA_EXCEL_OTRO_231"/>
      <sheetName val="[DICIEM.XLS]_PCA_EXCEL_OTRO_233"/>
      <sheetName val="[DICIEM.XLS]_PCA_EXCEL_OTRO_232"/>
      <sheetName val="[DICIEM.XLS]_PCA_EXCEL_OTRO_234"/>
      <sheetName val="[DICIEM.XLS]_PCA_EXCEL_OTRO_236"/>
      <sheetName val="[DICIEM.XLS]_PCA_EXCEL_OTRO_237"/>
      <sheetName val="[DICIEM.XLS]_PCA_EXCEL_OTRO_239"/>
      <sheetName val="[DICIEM.XLS]_PCA_EXCEL_OTRO_238"/>
      <sheetName val="[DICIEM.XLS]_PCA_EXCEL_OTRO_241"/>
      <sheetName val="[DICIEM.XLS]_PCA_EXCEL_OTRO_240"/>
      <sheetName val="[DICIEM.XLS]_PCA_EXCEL_OTRO_244"/>
      <sheetName val="[DICIEM.XLS]_PCA_EXCEL_OTRO_243"/>
      <sheetName val="[DICIEM.XLS]_PCA_EXCEL_OTRO_242"/>
      <sheetName val="[DICIEM.XLS]_PCA_EXCEL_OTRO_246"/>
      <sheetName val="[DICIEM.XLS]_PCA_EXCEL_OTRO_245"/>
      <sheetName val="[DICIEM.XLS]_PCA_EXCEL_OTRO_247"/>
      <sheetName val="[DICIEM.XLS]_PCA_EXCEL_OTRO_248"/>
      <sheetName val="[DICIEM.XLS]_PCA_EXCEL_OTRO_252"/>
      <sheetName val="[DICIEM.XLS]_PCA_EXCEL_OTRO_249"/>
      <sheetName val="[DICIEM.XLS]_PCA_EXCEL_OTRO_250"/>
      <sheetName val="[DICIEM.XLS]_PCA_EXCEL_OTRO_251"/>
      <sheetName val="[DICIEM.XLS]_PCA_EXCEL_OTRO_253"/>
      <sheetName val="[DICIEM.XLS]_PCA_EXCEL_OTRO_261"/>
      <sheetName val="[DICIEM.XLS]_PCA_EXCEL_OTRO_254"/>
      <sheetName val="[DICIEM.XLS]_PCA_EXCEL_OTRO_255"/>
      <sheetName val="[DICIEM.XLS]_PCA_EXCEL_OTRO_256"/>
      <sheetName val="[DICIEM.XLS]_PCA_EXCEL_OTRO_257"/>
      <sheetName val="[DICIEM.XLS]_PCA_EXCEL_OTRO_258"/>
      <sheetName val="[DICIEM.XLS]_PCA_EXCEL_OTRO_259"/>
      <sheetName val="[DICIEM.XLS]_PCA_EXCEL_OTRO_260"/>
      <sheetName val="[DICIEM.XLS]_PCA_EXCEL_OTRO_273"/>
      <sheetName val="[DICIEM.XLS]_PCA_EXCEL_OTRO_272"/>
      <sheetName val="[DICIEM.XLS]_PCA_EXCEL_OTRO_262"/>
      <sheetName val="[DICIEM.XLS]_PCA_EXCEL_OTRO_263"/>
      <sheetName val="[DICIEM.XLS]_PCA_EXCEL_OTRO_264"/>
      <sheetName val="[DICIEM.XLS]_PCA_EXCEL_OTRO_265"/>
      <sheetName val="[DICIEM.XLS]_PCA_EXCEL_OTRO_266"/>
      <sheetName val="[DICIEM.XLS]_PCA_EXCEL_OTRO_267"/>
      <sheetName val="[DICIEM.XLS]_PCA_EXCEL_OTRO_268"/>
      <sheetName val="[DICIEM.XLS]_PCA_EXCEL_OTRO_269"/>
      <sheetName val="[DICIEM.XLS]_PCA_EXCEL_OTRO_270"/>
      <sheetName val="[DICIEM.XLS]_PCA_EXCEL_OTRO_271"/>
      <sheetName val="[DICIEM.XLS]_PCA_EXCEL_OTRO_279"/>
      <sheetName val="[DICIEM.XLS]_PCA_EXCEL_OTRO_274"/>
      <sheetName val="[DICIEM.XLS]_PCA_EXCEL_OTRO_275"/>
      <sheetName val="[DICIEM.XLS]_PCA_EXCEL_OTRO_276"/>
      <sheetName val="[DICIEM.XLS]_PCA_EXCEL_OTRO_277"/>
      <sheetName val="[DICIEM.XLS]_PCA_EXCEL_OTRO_278"/>
      <sheetName val="[DICIEM.XLS]_PCA_EXCEL_OTRO_280"/>
      <sheetName val="[DICIEM.XLS]_PCA_EXCEL_OTRO_284"/>
      <sheetName val="[DICIEM.XLS]_PCA_EXCEL_OTRO_281"/>
      <sheetName val="[DICIEM.XLS]_PCA_EXCEL_OTRO_283"/>
      <sheetName val="[DICIEM.XLS]_PCA_EXCEL_OTRO_282"/>
      <sheetName val="[DICIEM.XLS]_PCA_EXCEL_OTRO_285"/>
      <sheetName val="[DICIEM.XLS]_PCA_EXCEL_OTRO_295"/>
      <sheetName val="[DICIEM.XLS]_PCA_EXCEL_OTRO_287"/>
      <sheetName val="[DICIEM.XLS]_PCA_EXCEL_OTRO_288"/>
      <sheetName val="[DICIEM.XLS]_PCA_EXCEL_OTRO_291"/>
      <sheetName val="[DICIEM.XLS]_PCA_EXCEL_OTRO_289"/>
      <sheetName val="[DICIEM.XLS]_PCA_EXCEL_OTRO_290"/>
      <sheetName val="[DICIEM.XLS]_PCA_EXCEL_OTRO_292"/>
      <sheetName val="[DICIEM.XLS]_PCA_EXCEL_OTRO_293"/>
      <sheetName val="[DICIEM.XLS]_PCA_EXCEL_OTRO_294"/>
      <sheetName val="[DICIEM.XLS]_PCA_EXCEL_OTRO_328"/>
      <sheetName val="[DICIEM.XLS]_PCA_EXCEL_OTRO_297"/>
      <sheetName val="[DICIEM.XLS]_PCA_EXCEL_OTRO_296"/>
      <sheetName val="[DICIEM.XLS]_PCA_EXCEL_OTRO_325"/>
      <sheetName val="[DICIEM.XLS]_PCA_EXCEL_OTRO_311"/>
      <sheetName val="[DICIEM.XLS]_PCA_EXCEL_OTRO_306"/>
      <sheetName val="[DICIEM.XLS]_PCA_EXCEL_OTRO_302"/>
      <sheetName val="[DICIEM.XLS]_PCA_EXCEL_OTRO_299"/>
      <sheetName val="[DICIEM.XLS]_PCA_EXCEL_OTRO_298"/>
      <sheetName val="[DICIEM.XLS]_PCA_EXCEL_OTRO_300"/>
      <sheetName val="[DICIEM.XLS]_PCA_EXCEL_OTRO_301"/>
      <sheetName val="[DICIEM.XLS]_PCA_EXCEL_OTRO_303"/>
      <sheetName val="[DICIEM.XLS]_PCA_EXCEL_OTRO_304"/>
      <sheetName val="[DICIEM.XLS]_PCA_EXCEL_OTRO_305"/>
      <sheetName val="[DICIEM.XLS]_PCA_EXCEL_OTRO_307"/>
      <sheetName val="[DICIEM.XLS]_PCA_EXCEL_OTRO_308"/>
      <sheetName val="[DICIEM.XLS]_PCA_EXCEL_OTRO_309"/>
      <sheetName val="[DICIEM.XLS]_PCA_EXCEL_OTRO_310"/>
      <sheetName val="[DICIEM.XLS]_PCA_EXCEL_OTRO_312"/>
      <sheetName val="[DICIEM.XLS]_PCA_EXCEL_OTRO_313"/>
      <sheetName val="[DICIEM.XLS]_PCA_EXCEL_OTRO_314"/>
      <sheetName val="[DICIEM.XLS]_PCA_EXCEL_OTRO_315"/>
      <sheetName val="[DICIEM.XLS]_PCA_EXCEL_OTRO_316"/>
      <sheetName val="[DICIEM.XLS]_PCA_EXCEL_OTRO_317"/>
      <sheetName val="[DICIEM.XLS]_PCA_EXCEL_OTRO_318"/>
      <sheetName val="[DICIEM.XLS]_PCA_EXCEL_OTRO_319"/>
      <sheetName val="[DICIEM.XLS]_PCA_EXCEL_OTRO_320"/>
      <sheetName val="[DICIEM.XLS]_PCA_EXCEL_OTRO_321"/>
      <sheetName val="[DICIEM.XLS]_PCA_EXCEL_OTRO_322"/>
      <sheetName val="[DICIEM.XLS]_PCA_EXCEL_OTRO_323"/>
      <sheetName val="[DICIEM.XLS]_PCA_EXCEL_OTRO_324"/>
      <sheetName val="[DICIEM.XLS]_PCA_EXCEL_OTRO_327"/>
      <sheetName val="[DICIEM.XLS]_PCA_EXCEL_OTRO_326"/>
      <sheetName val="[DICIEM.XLS]_PCA_EXCEL_OTRO_337"/>
      <sheetName val="[DICIEM.XLS]_PCA_EXCEL_OTRO_329"/>
      <sheetName val="[DICIEM.XLS]_PCA_EXCEL_OTRO_330"/>
      <sheetName val="[DICIEM.XLS]_PCA_EXCEL_OTRO_331"/>
      <sheetName val="[DICIEM.XLS]_PCA_EXCEL_OTRO_332"/>
      <sheetName val="[DICIEM.XLS]_PCA_EXCEL_OTRO_333"/>
      <sheetName val="[DICIEM.XLS]_PCA_EXCEL_OTRO_334"/>
      <sheetName val="[DICIEM.XLS]_PCA_EXCEL_OTRO_335"/>
      <sheetName val="[DICIEM.XLS]_PCA_EXCEL_OTRO_336"/>
      <sheetName val="[DICIEM.XLS]_PCA_EXCEL_OTRO_338"/>
      <sheetName val="[DICIEM.XLS]_PCA_EXCEL_OTRO_350"/>
      <sheetName val="[DICIEM.XLS]_PCA_EXCEL_OTRO_339"/>
      <sheetName val="[DICIEM.XLS]_PCA_EXCEL_OTRO_340"/>
      <sheetName val="[DICIEM.XLS]_PCA_EXCEL_OTRO_341"/>
      <sheetName val="[DICIEM.XLS]_PCA_EXCEL_OTRO_342"/>
      <sheetName val="[DICIEM.XLS]_PCA_EXCEL_OTRO_343"/>
      <sheetName val="[DICIEM.XLS]_PCA_EXCEL_OTRO_344"/>
      <sheetName val="[DICIEM.XLS]_PCA_EXCEL_OTRO_345"/>
      <sheetName val="[DICIEM.XLS]_PCA_EXCEL_OTRO_346"/>
      <sheetName val="[DICIEM.XLS]_PCA_EXCEL_OTRO_347"/>
      <sheetName val="[DICIEM.XLS]_PCA_EXCEL_OTRO_348"/>
      <sheetName val="[DICIEM.XLS]_PCA_EXCEL_OTRO_349"/>
      <sheetName val="[DICIEM.XLS]_PCA_EXCEL_OTRO_351"/>
      <sheetName val="[DICIEM.XLS]_PCA_EXCEL_OTRO_353"/>
      <sheetName val="[DICIEM.XLS]_PCA_EXCEL_OTRO_352"/>
      <sheetName val="[DICIEM.XLS]_PCA_EXCEL_OTRO_374"/>
      <sheetName val="[DICIEM.XLS]_PCA_EXCEL_OTRO_354"/>
      <sheetName val="[DICIEM.XLS]_PCA_EXCEL_OTRO_356"/>
      <sheetName val="[DICIEM.XLS]_PCA_EXCEL_OTRO_355"/>
      <sheetName val="[DICIEM.XLS]_PCA_EXCEL_OTRO_359"/>
      <sheetName val="[DICIEM.XLS]_PCA_EXCEL_OTRO_358"/>
      <sheetName val="[DICIEM.XLS]_PCA_EXCEL_OTRO_357"/>
      <sheetName val="[DICIEM.XLS]_PCA_EXCEL_OTRO_360"/>
      <sheetName val="[DICIEM.XLS]_PCA_EXCEL_OTRO_361"/>
      <sheetName val="[DICIEM.XLS]_PCA_EXCEL_OTRO_362"/>
      <sheetName val="[DICIEM.XLS]_PCA_EXCEL_OTRO_363"/>
      <sheetName val="[DICIEM.XLS]_PCA_EXCEL_OTRO_364"/>
      <sheetName val="[DICIEM.XLS]_PCA_EXCEL_OTRO_365"/>
      <sheetName val="[DICIEM.XLS]_PCA_EXCEL_OTRO_366"/>
      <sheetName val="[DICIEM.XLS]_PCA_EXCEL_OTRO_367"/>
      <sheetName val="[DICIEM.XLS]_PCA_EXCEL_OTRO_368"/>
      <sheetName val="[DICIEM.XLS]_PCA_EXCEL_OTRO_369"/>
      <sheetName val="[DICIEM.XLS]_PCA_EXCEL_OTRO_370"/>
      <sheetName val="[DICIEM.XLS]_PCA_EXCEL_OTRO_371"/>
      <sheetName val="[DICIEM.XLS]_PCA_EXCEL_OTRO_372"/>
      <sheetName val="[DICIEM.XLS]_PCA_EXCEL_OTRO_373"/>
      <sheetName val="[DICIEM.XLS]_PCA_EXCEL_OTRO_375"/>
      <sheetName val="[DICIEM.XLS]_PCA_EXCEL_OTRO_377"/>
      <sheetName val="[DICIEM.XLS]_PCA_EXCEL_OTRO_376"/>
      <sheetName val="[DICIEM.XLS]_PCA_EXCEL_OTRO_391"/>
      <sheetName val="[DICIEM.XLS]_PCA_EXCEL_OTRO_378"/>
      <sheetName val="[DICIEM.XLS]_PCA_EXCEL_OTRO_379"/>
      <sheetName val="[DICIEM.XLS]_PCA_EXCEL_OTRO_380"/>
      <sheetName val="[DICIEM.XLS]_PCA_EXCEL_OTRO_381"/>
      <sheetName val="[DICIEM.XLS]_PCA_EXCEL_OTRO_382"/>
      <sheetName val="[DICIEM.XLS]_PCA_EXCEL_OTRO_383"/>
      <sheetName val="[DICIEM.XLS]_PCA_EXCEL_OTRO_384"/>
      <sheetName val="[DICIEM.XLS]_PCA_EXCEL_OTRO_385"/>
      <sheetName val="[DICIEM.XLS]_PCA_EXCEL_OTRO_386"/>
      <sheetName val="[DICIEM.XLS]_PCA_EXCEL_OTRO_387"/>
      <sheetName val="[DICIEM.XLS]_PCA_EXCEL_OTRO_388"/>
      <sheetName val="[DICIEM.XLS]_PCA_EXCEL_OTRO_389"/>
      <sheetName val="[DICIEM.XLS]_PCA_EXCEL_OTRO_390"/>
      <sheetName val="[DICIEM.XLS]_PCA_EXCEL_OTRO_392"/>
      <sheetName val="[DICIEM.XLS]_PCA_EXCEL_OTRO_406"/>
      <sheetName val="[DICIEM.XLS]_PCA_EXCEL_OTRO_393"/>
      <sheetName val="[DICIEM.XLS]_PCA_EXCEL_OTRO_394"/>
      <sheetName val="[DICIEM.XLS]_PCA_EXCEL_OTRO_395"/>
      <sheetName val="[DICIEM.XLS]_PCA_EXCEL_OTRO_396"/>
      <sheetName val="[DICIEM.XLS]_PCA_EXCEL_OTRO_397"/>
      <sheetName val="[DICIEM.XLS]_PCA_EXCEL_OTRO_398"/>
      <sheetName val="[DICIEM.XLS]_PCA_EXCEL_OTRO_399"/>
      <sheetName val="[DICIEM.XLS]_PCA_EXCEL_OTRO_400"/>
      <sheetName val="[DICIEM.XLS]_PCA_EXCEL_OTRO_401"/>
      <sheetName val="[DICIEM.XLS]_PCA_EXCEL_OTRO_402"/>
      <sheetName val="[DICIEM.XLS]_PCA_EXCEL_OTRO_403"/>
      <sheetName val="[DICIEM.XLS]_PCA_EXCEL_OTRO_404"/>
      <sheetName val="[DICIEM.XLS]_PCA_EXCEL_OTRO_405"/>
      <sheetName val="[DICIEM.XLS]_PCA_EXCEL_OTRO_408"/>
      <sheetName val="[DICIEM.XLS]_PCA_EXCEL_OTRO_407"/>
      <sheetName val="[DICIEM.XLS]_PCA_EXCEL_OTRO_409"/>
      <sheetName val="[DICIEM.XLS]_PCA_EXCEL_OTRO_410"/>
      <sheetName val="[DICIEM.XLS]_PCA_EXCEL_OTRO_415"/>
      <sheetName val="[DICIEM.XLS]_PCA_EXCEL_OTRO_411"/>
      <sheetName val="[DICIEM.XLS]_PCA_EXCEL_OTRO_412"/>
      <sheetName val="[DICIEM.XLS]_PCA_EXCEL_OTRO_413"/>
      <sheetName val="[DICIEM.XLS]_PCA_EXCEL_OTRO_414"/>
      <sheetName val="[DICIEM.XLS]_PCA_EXCEL_OTRO_416"/>
      <sheetName val="[DICIEM.XLS]_PCA_EXCEL_OTRO_417"/>
      <sheetName val="[DICIEM.XLS]_PCA_EXCEL_OTRO_418"/>
      <sheetName val="[DICIEM.XLS]_PCA_EXCEL_OTRO_433"/>
      <sheetName val="[DICIEM.XLS]_PCA_EXCEL_OTRO_419"/>
      <sheetName val="[DICIEM.XLS]_PCA_EXCEL_OTRO_420"/>
      <sheetName val="[DICIEM.XLS]_PCA_EXCEL_OTRO_428"/>
      <sheetName val="[DICIEM.XLS]_PCA_EXCEL_OTRO_421"/>
      <sheetName val="[DICIEM.XLS]_PCA_EXCEL_OTRO_422"/>
      <sheetName val="[DICIEM.XLS]_PCA_EXCEL_OTRO_423"/>
      <sheetName val="[DICIEM.XLS]_PCA_EXCEL_OTRO_424"/>
      <sheetName val="[DICIEM.XLS]_PCA_EXCEL_OTRO_425"/>
      <sheetName val="[DICIEM.XLS]_PCA_EXCEL_OTRO_426"/>
      <sheetName val="[DICIEM.XLS]_PCA_EXCEL_OTRO_427"/>
      <sheetName val="[DICIEM.XLS]_PCA_EXCEL_OTRO_429"/>
      <sheetName val="[DICIEM.XLS]_PCA_EXCEL_OTRO_430"/>
      <sheetName val="[DICIEM.XLS]_PCA_EXCEL_OTRO_431"/>
      <sheetName val="[DICIEM.XLS]_PCA_EXCEL_OTRO_432"/>
      <sheetName val="[DICIEM.XLS]_PCA_EXCEL_OTRO_434"/>
      <sheetName val="[DICIEM.XLS]_PCA_EXCEL_OTRO_448"/>
      <sheetName val="[DICIEM.XLS]_PCA_EXCEL_OTRO_435"/>
      <sheetName val="[DICIEM.XLS]_PCA_EXCEL_OTRO_436"/>
      <sheetName val="[DICIEM.XLS]_PCA_EXCEL_OTRO_437"/>
      <sheetName val="[DICIEM.XLS]_PCA_EXCEL_OTRO_438"/>
      <sheetName val="[DICIEM.XLS]_PCA_EXCEL_OTRO_439"/>
      <sheetName val="[DICIEM.XLS]_PCA_EXCEL_OTRO_440"/>
      <sheetName val="[DICIEM.XLS]_PCA_EXCEL_OTRO_441"/>
      <sheetName val="[DICIEM.XLS]_PCA_EXCEL_OTRO_442"/>
      <sheetName val="[DICIEM.XLS]_PCA_EXCEL_OTRO_443"/>
      <sheetName val="[DICIEM.XLS]_PCA_EXCEL_OTRO_444"/>
      <sheetName val="[DICIEM.XLS]_PCA_EXCEL_OTRO_445"/>
      <sheetName val="[DICIEM.XLS]_PCA_EXCEL_OTRO_446"/>
      <sheetName val="[DICIEM.XLS]_PCA_EXCEL_OTRO_447"/>
      <sheetName val="[DICIEM.XLS]_PCA_EXCEL_OTRO_449"/>
      <sheetName val="[DICIEM.XLS]_PCA_EXCEL_OTRO_450"/>
      <sheetName val="[DICIEM.XLS]_PCA_EXCEL_OTRO_454"/>
      <sheetName val="[DICIEM.XLS]_PCA_EXCEL_OTRO_451"/>
      <sheetName val="[DICIEM.XLS]_PCA_EXCEL_OTRO_452"/>
      <sheetName val="[DICIEM.XLS]_PCA_EXCEL_OTRO_453"/>
      <sheetName val="[DICIEM.XLS]_PCA_EXCEL_OTRO_455"/>
      <sheetName val="[DICIEM.XLS]_PCA_EXCEL_OTRO_456"/>
      <sheetName val="[DICIEM.XLS]_PCA_EXCEL_OTRO_460"/>
      <sheetName val="[DICIEM.XLS]_PCA_EXCEL_OTRO_457"/>
      <sheetName val="[DICIEM.XLS]_PCA_EXCEL_OTRO_458"/>
      <sheetName val="[DICIEM.XLS]_PCA_EXCEL_OTRO_459"/>
      <sheetName val="[DICIEM.XLS]_PCA_EXCEL_OTRO_462"/>
      <sheetName val="[DICIEM.XLS]_PCA_EXCEL_OTRO_461"/>
      <sheetName val="[DICIEM.XLS]_PCA_EXCEL_OTRO_463"/>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F-05"/>
      <sheetName val="Sheet2"/>
      <sheetName val="GG-Ofertado-P4 Maz"/>
      <sheetName val="datos base"/>
      <sheetName val="DATOS UNOE"/>
      <sheetName val="Producción"/>
      <sheetName val="Tabla"/>
      <sheetName val="Datos"/>
      <sheetName val="General"/>
      <sheetName val="Imprimacion_Planilla"/>
      <sheetName val="9 Capex"/>
      <sheetName val="Fierro-C1"/>
      <sheetName val="PER,COM.PRO.ADI1"/>
      <sheetName val="RES,MET,ADI1"/>
      <sheetName val="Planilla Base y Subbase"/>
      <sheetName val="RESUMEN"/>
      <sheetName val="Sust.205ABC-VE"/>
      <sheetName val="Sust.205ABC-VP"/>
      <sheetName val="Resum 205ABC 700FG 907.A.2.2"/>
      <sheetName val="GyP total"/>
      <sheetName val="RefG"/>
      <sheetName val="IRR sponsor"/>
      <sheetName val="Limit_ACC_A"/>
      <sheetName val="Deduccion Reajuste"/>
      <sheetName val="Restricciones y Compromisos"/>
      <sheetName val="REFERENCIAS"/>
      <sheetName val="RES"/>
      <sheetName val="Metrados  Val."/>
      <sheetName val="Data"/>
      <sheetName val="Graph39_"/>
      <sheetName val="EXP"/>
      <sheetName val="Resumen anual"/>
      <sheetName val="200"/>
      <sheetName val="CIERRE"/>
      <sheetName val="EVAL"/>
      <sheetName val="RES-PINTADO"/>
      <sheetName val="Quantity"/>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PARTIDAS"/>
      <sheetName val="Piso Tecnico"/>
      <sheetName val="Model"/>
      <sheetName val="Avance Resumen"/>
      <sheetName val="EXPLAN. DESVIOS"/>
      <sheetName val="CLASIF. MAT. DESVIOS"/>
      <sheetName val="CLASIF. MATERIAL"/>
      <sheetName val="EXPLAN. VIA PRINCIPAL"/>
      <sheetName val="Metrados__Val_"/>
      <sheetName val="resultado"/>
      <sheetName val="MFT TOC"/>
      <sheetName val="Presupuesto"/>
      <sheetName val="Analisis"/>
      <sheetName val="Insumos"/>
      <sheetName val="Rangos"/>
      <sheetName val="FórmulaPolinómica"/>
      <sheetName val="TC"/>
      <sheetName val="Macro1"/>
      <sheetName val="Hoja2"/>
      <sheetName val="AUSEN99"/>
      <sheetName val="borrador"/>
      <sheetName val="Plan de Fases-Subfases"/>
      <sheetName val="Tablas"/>
      <sheetName val="Planificacion"/>
      <sheetName val="Graph39_1"/>
      <sheetName val="datos_base1"/>
      <sheetName val="GG-Ofertado-P4_Maz1"/>
      <sheetName val="9_Capex1"/>
      <sheetName val="GyP_total1"/>
      <sheetName val="IRR_sponsor1"/>
      <sheetName val="DATOS_UNOE1"/>
      <sheetName val="Sust_205ABC-VE1"/>
      <sheetName val="Sust_205ABC-VP1"/>
      <sheetName val="Resum_205ABC_700FG_907_A_2_21"/>
      <sheetName val="Deduccion_Reajuste1"/>
      <sheetName val="Restricciones_y_Compromisos1"/>
      <sheetName val="PER,COM_PRO_ADI1"/>
      <sheetName val="Planilla_Base_y_Subbase"/>
      <sheetName val="Resumen_anual"/>
      <sheetName val="FLUOR-AAQSA"/>
      <sheetName val="Hoja3"/>
      <sheetName val="PLANEADO"/>
      <sheetName val="Hoja1"/>
      <sheetName val="CAPATAZ"/>
      <sheetName val="Datos - F1,F2"/>
      <sheetName val="EQ INGR-EGR"/>
      <sheetName val="MOD INGR-EGR"/>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Deduccion_Reajuste2"/>
      <sheetName val="Restricciones_y_Compromisos2"/>
      <sheetName val="PER,COM_PRO_ADI11"/>
      <sheetName val="Planilla_Base_y_Subbase1"/>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Deduccion_Reajuste4"/>
      <sheetName val="Restricciones_y_Compromisos4"/>
      <sheetName val="PER,COM_PRO_ADI13"/>
      <sheetName val="Planilla_Base_y_Subbase3"/>
      <sheetName val="Resumen_anual2"/>
      <sheetName val="Metrados__Val_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Deduccion_Reajuste5"/>
      <sheetName val="Restricciones_y_Compromisos5"/>
      <sheetName val="PER,COM_PRO_ADI14"/>
      <sheetName val="Planilla_Base_y_Subbase4"/>
      <sheetName val="Resumen_anual3"/>
      <sheetName val="Metrados__Val_3"/>
      <sheetName val="PIP"/>
      <sheetName val="Metrados__Val_4"/>
      <sheetName val="Metrados__Val_5"/>
      <sheetName val="A"/>
      <sheetName val="3W. FORESCAST"/>
      <sheetName val="PAC"/>
      <sheetName val="3W "/>
      <sheetName val="HITOS"/>
      <sheetName val="REPROGRACION"/>
      <sheetName val="CURVA S"/>
      <sheetName val="% lc2"/>
      <sheetName val="HIST. PERS"/>
      <sheetName val="HIST. EQUIP"/>
      <sheetName val="Pavimentos"/>
      <sheetName val="PLANILLA-MET"/>
      <sheetName val="CANTA"/>
      <sheetName val="2. CURVAS"/>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RES.MET"/>
      <sheetName val="1000.A_REPL"/>
      <sheetName val="1000.B_REPL"/>
      <sheetName val="1000.C_REPL"/>
      <sheetName val="1000.A_PROY"/>
      <sheetName val="1000.B_PROY"/>
      <sheetName val="1000.C_PROY"/>
      <sheetName val="F-002"/>
      <sheetName val="3.INPUT ACT"/>
      <sheetName val="50+360"/>
      <sheetName val="AD.05 7+300-52+920"/>
      <sheetName val="contraseccion"/>
      <sheetName val="EXP 0-52+920"/>
      <sheetName val="MejorAM"/>
      <sheetName val="Exp. Técnico 7+300-52+920"/>
      <sheetName val="Resumen derrumbes"/>
      <sheetName val="509-509A TMC36&quot;"/>
      <sheetName val="510 TMC36&quot;"/>
      <sheetName val="Liebman 134"/>
      <sheetName val="Anx 1 Nota 4"/>
      <sheetName val="MONTAJE TUBERIA Y SOPORTES"/>
      <sheetName val="NO IMPRIMIR"/>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CPV_MGMG"/>
      <sheetName val="MATER_CONCENTR_CBV99"/>
      <sheetName val="COSTO-MANO-OBRA-_CBV99"/>
      <sheetName val="MATER_CBV2000"/>
      <sheetName val="DISTR.MANT.ELECTRICA"/>
      <sheetName val="DOTACION_CBV99"/>
      <sheetName val="Apus"/>
      <sheetName val="2019"/>
      <sheetName val="2020"/>
      <sheetName val="Cantidad"/>
      <sheetName val="Jorge1"/>
      <sheetName val="Jorge2"/>
      <sheetName val="DATOS 3"/>
      <sheetName val="Sheet1"/>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ANALISIS ALQUILER FERREYROS"/>
      <sheetName val="Producción (Marz-20)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ow r="9">
          <cell r="H9">
            <v>0.90469999999999995</v>
          </cell>
        </row>
      </sheetData>
      <sheetData sheetId="142">
        <row r="9">
          <cell r="H9">
            <v>0.90469999999999995</v>
          </cell>
        </row>
      </sheetData>
      <sheetData sheetId="143">
        <row r="9">
          <cell r="H9">
            <v>0.90469999999999995</v>
          </cell>
        </row>
      </sheetData>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ow r="9">
          <cell r="H9">
            <v>0.90469999999999995</v>
          </cell>
        </row>
      </sheetData>
      <sheetData sheetId="161" refreshError="1"/>
      <sheetData sheetId="162" refreshError="1"/>
      <sheetData sheetId="163">
        <row r="9">
          <cell r="H9">
            <v>0.90469999999999995</v>
          </cell>
        </row>
      </sheetData>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ow r="9">
          <cell r="H9">
            <v>0.90469999999999995</v>
          </cell>
        </row>
      </sheetData>
      <sheetData sheetId="177">
        <row r="9">
          <cell r="H9">
            <v>0.90469999999999995</v>
          </cell>
        </row>
      </sheetData>
      <sheetData sheetId="178">
        <row r="9">
          <cell r="H9">
            <v>0.90469999999999995</v>
          </cell>
        </row>
      </sheetData>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efreshError="1"/>
      <sheetData sheetId="192" refreshError="1"/>
      <sheetData sheetId="193" refreshError="1"/>
      <sheetData sheetId="194">
        <row r="9">
          <cell r="H9">
            <v>0.90469999999999995</v>
          </cell>
        </row>
      </sheetData>
      <sheetData sheetId="195" refreshError="1"/>
      <sheetData sheetId="196" refreshError="1"/>
      <sheetData sheetId="197" refreshError="1"/>
      <sheetData sheetId="198" refreshError="1"/>
      <sheetData sheetId="199">
        <row r="9">
          <cell r="H9">
            <v>0.90469999999999995</v>
          </cell>
        </row>
      </sheetData>
      <sheetData sheetId="200"/>
      <sheetData sheetId="201">
        <row r="9">
          <cell r="H9">
            <v>0.90469999999999995</v>
          </cell>
        </row>
      </sheetData>
      <sheetData sheetId="202"/>
      <sheetData sheetId="203"/>
      <sheetData sheetId="204"/>
      <sheetData sheetId="205">
        <row r="9">
          <cell r="H9">
            <v>0.90469999999999995</v>
          </cell>
        </row>
      </sheetData>
      <sheetData sheetId="206"/>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sheetData sheetId="212">
        <row r="9">
          <cell r="H9">
            <v>0.90469999999999995</v>
          </cell>
        </row>
      </sheetData>
      <sheetData sheetId="213">
        <row r="9">
          <cell r="H9">
            <v>0.90469999999999995</v>
          </cell>
        </row>
      </sheetData>
      <sheetData sheetId="214"/>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efreshError="1"/>
      <sheetData sheetId="226" refreshError="1"/>
      <sheetData sheetId="227" refreshError="1"/>
      <sheetData sheetId="228" refreshError="1"/>
      <sheetData sheetId="229" refreshError="1"/>
      <sheetData sheetId="230" refreshError="1"/>
      <sheetData sheetId="231"/>
      <sheetData sheetId="232"/>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sheetData sheetId="246"/>
      <sheetData sheetId="247"/>
      <sheetData sheetId="248"/>
      <sheetData sheetId="249"/>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efreshError="1"/>
      <sheetData sheetId="293">
        <row r="9">
          <cell r="H9">
            <v>0.90469999999999995</v>
          </cell>
        </row>
      </sheetData>
      <sheetData sheetId="294"/>
      <sheetData sheetId="295" refreshError="1"/>
      <sheetData sheetId="296">
        <row r="9">
          <cell r="H9">
            <v>0.90469999999999995</v>
          </cell>
        </row>
      </sheetData>
      <sheetData sheetId="297">
        <row r="9">
          <cell r="H9">
            <v>0.90469999999999995</v>
          </cell>
        </row>
      </sheetData>
      <sheetData sheetId="298"/>
      <sheetData sheetId="299"/>
      <sheetData sheetId="300">
        <row r="9">
          <cell r="H9">
            <v>0.90469999999999995</v>
          </cell>
        </row>
      </sheetData>
      <sheetData sheetId="301"/>
      <sheetData sheetId="302"/>
      <sheetData sheetId="303">
        <row r="9">
          <cell r="H9">
            <v>0.90469999999999995</v>
          </cell>
        </row>
      </sheetData>
      <sheetData sheetId="304"/>
      <sheetData sheetId="305" refreshError="1"/>
      <sheetData sheetId="306" refreshError="1"/>
      <sheetData sheetId="307" refreshError="1"/>
      <sheetData sheetId="308" refreshError="1"/>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sheetData sheetId="315">
        <row r="9">
          <cell r="H9">
            <v>0.90469999999999995</v>
          </cell>
        </row>
      </sheetData>
      <sheetData sheetId="316">
        <row r="9">
          <cell r="H9">
            <v>0.90469999999999995</v>
          </cell>
        </row>
      </sheetData>
      <sheetData sheetId="317">
        <row r="9">
          <cell r="H9">
            <v>0.90469999999999995</v>
          </cell>
        </row>
      </sheetData>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refreshError="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refreshError="1"/>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 val="Proy RELAVE"/>
      <sheetName val="RES,MET,ADI1"/>
      <sheetName val="YTD_Comments1"/>
      <sheetName val="YTD_Comments2"/>
      <sheetName val="CAOA Valorizado"/>
      <sheetName val="BDATOS"/>
      <sheetName val="10241EQLIST"/>
      <sheetName val="DATOS_TECNICOS_SE_SANTUARIO1"/>
      <sheetName val="PROC_MANT_LT_11"/>
      <sheetName val="JORNADAS_TRABAJO"/>
      <sheetName val="U_A_"/>
      <sheetName val="M_d_O"/>
      <sheetName val="Tapa_29"/>
      <sheetName val="Costos_Alt2"/>
      <sheetName val="APU_cn_torca"/>
      <sheetName val="Esquema_UTE_(2)"/>
      <sheetName val="Precios_Estruc_"/>
      <sheetName val="Wind_Loads"/>
      <sheetName val="CAOA_Valorizado"/>
      <sheetName val="BLP"/>
      <sheetName val="BRP"/>
      <sheetName val="BRS"/>
      <sheetName val="ACTA Pactacion Precios"/>
      <sheetName val="Comparacion de Precios"/>
      <sheetName val="S&amp;U OF FUNDS"/>
      <sheetName val="BALANCE"/>
      <sheetName val="Entrega"/>
      <sheetName val="PPTO HUANCAYO CENTRO TDD"/>
      <sheetName val="DESMONTAJE CASAGRANDE"/>
      <sheetName val="PESOS"/>
      <sheetName val="18O"/>
      <sheetName val="Distrib. de anexos"/>
      <sheetName val="CRONOGRAMA"/>
      <sheetName val="batu hijau"/>
      <sheetName val="Resu_Como"/>
      <sheetName val="Commodities_LB01"/>
      <sheetName val="Curvas_Com__LB01"/>
      <sheetName val="REPORTE_HH"/>
      <sheetName val="Resu_Look"/>
      <sheetName val="Anexo_1_LookAhead-LB01"/>
      <sheetName val="Resu_Restricciones"/>
      <sheetName val="Anexo_2_PAC_SEM23"/>
      <sheetName val="Anexo_2_PAC_SEM24"/>
      <sheetName val="Anexo_2_PAC_SEM26"/>
      <sheetName val="Anexo_2_PAC_SEM25"/>
      <sheetName val="Datos_PAC"/>
      <sheetName val="MONTAJE_R_S_"/>
      <sheetName val="Datos_Entrada"/>
      <sheetName val="INGRESO_DE_DATOS_POR_LOCALIDAD"/>
      <sheetName val="DT_Palcaz"/>
      <sheetName val="Base_Ret__y_Pt_"/>
      <sheetName val="Control de Facturacion y Pagos"/>
      <sheetName val="Comparativo Valorizaciones"/>
      <sheetName val="Presupuesto "/>
      <sheetName val="Calendario Valorizado (2)"/>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 sheetId="233" refreshError="1"/>
      <sheetData sheetId="234" refreshError="1"/>
      <sheetData sheetId="235"/>
      <sheetData sheetId="236"/>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sheetData sheetId="256"/>
      <sheetData sheetId="257" refreshError="1"/>
      <sheetData sheetId="258" refreshError="1"/>
      <sheetData sheetId="259"/>
      <sheetData sheetId="260"/>
      <sheetData sheetId="261"/>
      <sheetData sheetId="262"/>
      <sheetData sheetId="263" refreshError="1"/>
      <sheetData sheetId="264"/>
      <sheetData sheetId="265"/>
      <sheetData sheetId="266"/>
      <sheetData sheetId="267"/>
      <sheetData sheetId="268">
        <row r="287">
          <cell r="B287">
            <v>0</v>
          </cell>
        </row>
      </sheetData>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1" spans="1:3" s="6" customFormat="1" x14ac:dyDescent="0.25">
      <c r="A1" s="6" t="s">
        <v>0</v>
      </c>
      <c r="B1" s="6" t="s">
        <v>1</v>
      </c>
      <c r="C1" s="10"/>
    </row>
    <row r="2" spans="1:3" s="6" customFormat="1" x14ac:dyDescent="0.25">
      <c r="A2" s="10">
        <v>1</v>
      </c>
      <c r="B2" s="6" t="s">
        <v>2</v>
      </c>
      <c r="C2" s="10"/>
    </row>
    <row r="3" spans="1:3" s="6" customFormat="1" x14ac:dyDescent="0.25">
      <c r="A3" s="10" t="s">
        <v>3</v>
      </c>
      <c r="B3" s="6" t="s">
        <v>4</v>
      </c>
      <c r="C3" s="10"/>
    </row>
    <row r="4" spans="1:3" s="40" customFormat="1" x14ac:dyDescent="0.25">
      <c r="A4" s="38" t="s">
        <v>5</v>
      </c>
      <c r="B4" s="39" t="s">
        <v>6</v>
      </c>
      <c r="C4" s="41" t="s">
        <v>7</v>
      </c>
    </row>
    <row r="5" spans="1:3" x14ac:dyDescent="0.25">
      <c r="A5" s="3" t="s">
        <v>8</v>
      </c>
      <c r="B5" s="2" t="s">
        <v>9</v>
      </c>
    </row>
    <row r="6" spans="1:3" x14ac:dyDescent="0.25">
      <c r="A6" s="1" t="s">
        <v>10</v>
      </c>
      <c r="B6" s="11" t="s">
        <v>11</v>
      </c>
      <c r="C6" s="17" t="s">
        <v>12</v>
      </c>
    </row>
    <row r="7" spans="1:3" x14ac:dyDescent="0.25">
      <c r="A7" s="1" t="s">
        <v>13</v>
      </c>
      <c r="B7" s="11" t="s">
        <v>14</v>
      </c>
      <c r="C7" s="17" t="s">
        <v>12</v>
      </c>
    </row>
    <row r="8" spans="1:3" s="32" customFormat="1" x14ac:dyDescent="0.25">
      <c r="A8" s="30" t="s">
        <v>15</v>
      </c>
      <c r="B8" s="31" t="s">
        <v>16</v>
      </c>
      <c r="C8" s="33" t="s">
        <v>12</v>
      </c>
    </row>
    <row r="9" spans="1:3" ht="13.9" customHeight="1" x14ac:dyDescent="0.25">
      <c r="A9" s="3" t="s">
        <v>17</v>
      </c>
      <c r="B9" s="2" t="s">
        <v>18</v>
      </c>
      <c r="C9" s="17" t="s">
        <v>19</v>
      </c>
    </row>
    <row r="10" spans="1:3" s="32" customFormat="1" x14ac:dyDescent="0.25">
      <c r="A10" s="30" t="s">
        <v>20</v>
      </c>
      <c r="B10" s="31" t="s">
        <v>21</v>
      </c>
      <c r="C10" s="33"/>
    </row>
    <row r="11" spans="1:3" x14ac:dyDescent="0.25">
      <c r="A11" s="1" t="s">
        <v>22</v>
      </c>
      <c r="B11" s="11" t="s">
        <v>23</v>
      </c>
      <c r="C11" s="17" t="s">
        <v>19</v>
      </c>
    </row>
    <row r="12" spans="1:3" x14ac:dyDescent="0.25">
      <c r="A12" s="1" t="s">
        <v>24</v>
      </c>
      <c r="B12" s="11" t="s">
        <v>25</v>
      </c>
      <c r="C12" s="17" t="s">
        <v>19</v>
      </c>
    </row>
    <row r="13" spans="1:3" x14ac:dyDescent="0.25">
      <c r="A13" s="1" t="s">
        <v>26</v>
      </c>
      <c r="B13" s="11" t="s">
        <v>27</v>
      </c>
      <c r="C13" s="17" t="s">
        <v>19</v>
      </c>
    </row>
    <row r="14" spans="1:3" x14ac:dyDescent="0.25">
      <c r="A14" s="1" t="s">
        <v>28</v>
      </c>
      <c r="B14" s="11" t="s">
        <v>29</v>
      </c>
      <c r="C14" s="17" t="s">
        <v>19</v>
      </c>
    </row>
    <row r="15" spans="1:3" x14ac:dyDescent="0.25">
      <c r="A15" s="1" t="s">
        <v>30</v>
      </c>
      <c r="B15" s="11" t="s">
        <v>31</v>
      </c>
      <c r="C15" s="17" t="s">
        <v>19</v>
      </c>
    </row>
    <row r="16" spans="1:3" x14ac:dyDescent="0.25">
      <c r="A16" s="1" t="s">
        <v>32</v>
      </c>
      <c r="B16" s="11" t="s">
        <v>33</v>
      </c>
      <c r="C16" s="17" t="s">
        <v>19</v>
      </c>
    </row>
    <row r="17" spans="1:3" s="32" customFormat="1" x14ac:dyDescent="0.25">
      <c r="A17" s="30" t="s">
        <v>34</v>
      </c>
      <c r="B17" s="31" t="s">
        <v>35</v>
      </c>
      <c r="C17" s="33"/>
    </row>
    <row r="18" spans="1:3" x14ac:dyDescent="0.25">
      <c r="A18" s="1" t="s">
        <v>36</v>
      </c>
      <c r="B18" s="11" t="s">
        <v>37</v>
      </c>
      <c r="C18" s="17" t="s">
        <v>12</v>
      </c>
    </row>
    <row r="19" spans="1:3" x14ac:dyDescent="0.25">
      <c r="A19" s="1" t="s">
        <v>38</v>
      </c>
      <c r="B19" s="11" t="s">
        <v>39</v>
      </c>
      <c r="C19" s="17" t="s">
        <v>12</v>
      </c>
    </row>
    <row r="20" spans="1:3" x14ac:dyDescent="0.25">
      <c r="A20" s="1" t="s">
        <v>40</v>
      </c>
      <c r="B20" s="11" t="s">
        <v>41</v>
      </c>
      <c r="C20" s="17" t="s">
        <v>12</v>
      </c>
    </row>
    <row r="21" spans="1:3" s="32" customFormat="1" x14ac:dyDescent="0.25">
      <c r="A21" s="30" t="s">
        <v>42</v>
      </c>
      <c r="B21" s="31" t="s">
        <v>43</v>
      </c>
      <c r="C21" s="33" t="s">
        <v>19</v>
      </c>
    </row>
    <row r="22" spans="1:3" s="27" customFormat="1" x14ac:dyDescent="0.25">
      <c r="A22" s="25" t="s">
        <v>44</v>
      </c>
      <c r="B22" s="26" t="s">
        <v>45</v>
      </c>
      <c r="C22" s="28"/>
    </row>
    <row r="23" spans="1:3" x14ac:dyDescent="0.25">
      <c r="A23" s="1" t="s">
        <v>46</v>
      </c>
      <c r="B23" s="21" t="s">
        <v>47</v>
      </c>
      <c r="C23" s="17" t="s">
        <v>19</v>
      </c>
    </row>
    <row r="24" spans="1:3" x14ac:dyDescent="0.25">
      <c r="A24" s="1" t="s">
        <v>48</v>
      </c>
      <c r="B24" s="24" t="s">
        <v>49</v>
      </c>
      <c r="C24" s="17" t="s">
        <v>12</v>
      </c>
    </row>
    <row r="25" spans="1:3" s="27" customFormat="1" x14ac:dyDescent="0.25">
      <c r="A25" s="25" t="s">
        <v>50</v>
      </c>
      <c r="B25" s="29" t="s">
        <v>51</v>
      </c>
      <c r="C25" s="28"/>
    </row>
    <row r="26" spans="1:3" x14ac:dyDescent="0.25">
      <c r="A26" s="1" t="s">
        <v>52</v>
      </c>
      <c r="B26" s="11" t="s">
        <v>53</v>
      </c>
      <c r="C26" s="17" t="s">
        <v>12</v>
      </c>
    </row>
    <row r="27" spans="1:3" x14ac:dyDescent="0.25">
      <c r="A27" s="1" t="s">
        <v>54</v>
      </c>
      <c r="B27" s="11" t="s">
        <v>55</v>
      </c>
      <c r="C27" s="17" t="s">
        <v>12</v>
      </c>
    </row>
    <row r="28" spans="1:3" x14ac:dyDescent="0.25">
      <c r="A28" s="1" t="s">
        <v>56</v>
      </c>
      <c r="B28" s="11" t="s">
        <v>57</v>
      </c>
      <c r="C28" s="17" t="s">
        <v>12</v>
      </c>
    </row>
    <row r="29" spans="1:3" x14ac:dyDescent="0.25">
      <c r="A29" s="1" t="s">
        <v>58</v>
      </c>
      <c r="B29" s="11" t="s">
        <v>59</v>
      </c>
      <c r="C29" s="17" t="s">
        <v>12</v>
      </c>
    </row>
    <row r="30" spans="1:3" x14ac:dyDescent="0.25">
      <c r="A30" s="1" t="s">
        <v>60</v>
      </c>
      <c r="B30" s="11" t="s">
        <v>61</v>
      </c>
      <c r="C30" s="17" t="s">
        <v>12</v>
      </c>
    </row>
    <row r="31" spans="1:3" x14ac:dyDescent="0.25">
      <c r="A31" s="1" t="s">
        <v>62</v>
      </c>
      <c r="B31" s="11" t="s">
        <v>63</v>
      </c>
      <c r="C31" s="17" t="s">
        <v>12</v>
      </c>
    </row>
    <row r="32" spans="1:3" s="27" customFormat="1" x14ac:dyDescent="0.25">
      <c r="A32" s="25" t="s">
        <v>64</v>
      </c>
      <c r="B32" s="29" t="s">
        <v>65</v>
      </c>
      <c r="C32" s="28"/>
    </row>
    <row r="33" spans="1:3" x14ac:dyDescent="0.25">
      <c r="A33" s="1" t="s">
        <v>66</v>
      </c>
      <c r="B33" s="11" t="s">
        <v>67</v>
      </c>
      <c r="C33" s="17" t="s">
        <v>68</v>
      </c>
    </row>
    <row r="34" spans="1:3" x14ac:dyDescent="0.25">
      <c r="A34" s="1" t="s">
        <v>69</v>
      </c>
      <c r="B34" s="11" t="s">
        <v>70</v>
      </c>
      <c r="C34" s="17" t="s">
        <v>68</v>
      </c>
    </row>
    <row r="35" spans="1:3" x14ac:dyDescent="0.25">
      <c r="A35" s="1" t="s">
        <v>71</v>
      </c>
      <c r="B35" s="11" t="s">
        <v>72</v>
      </c>
      <c r="C35" s="17" t="s">
        <v>68</v>
      </c>
    </row>
    <row r="36" spans="1:3" s="27" customFormat="1" x14ac:dyDescent="0.25">
      <c r="A36" s="25" t="s">
        <v>73</v>
      </c>
      <c r="B36" s="29" t="s">
        <v>74</v>
      </c>
      <c r="C36" s="28"/>
    </row>
    <row r="37" spans="1:3" x14ac:dyDescent="0.25">
      <c r="A37" s="1" t="s">
        <v>75</v>
      </c>
      <c r="B37" s="11" t="s">
        <v>76</v>
      </c>
      <c r="C37" s="17" t="s">
        <v>19</v>
      </c>
    </row>
    <row r="38" spans="1:3" x14ac:dyDescent="0.25">
      <c r="A38" s="1" t="s">
        <v>77</v>
      </c>
      <c r="B38" s="11" t="s">
        <v>78</v>
      </c>
      <c r="C38" s="17" t="s">
        <v>19</v>
      </c>
    </row>
    <row r="39" spans="1:3" x14ac:dyDescent="0.25">
      <c r="A39" s="1" t="s">
        <v>79</v>
      </c>
      <c r="B39" s="11" t="s">
        <v>80</v>
      </c>
      <c r="C39" s="17" t="s">
        <v>19</v>
      </c>
    </row>
    <row r="40" spans="1:3" x14ac:dyDescent="0.25">
      <c r="A40" s="1" t="s">
        <v>81</v>
      </c>
      <c r="B40" s="11" t="s">
        <v>82</v>
      </c>
      <c r="C40" s="17" t="s">
        <v>19</v>
      </c>
    </row>
    <row r="41" spans="1:3" s="27" customFormat="1" x14ac:dyDescent="0.25">
      <c r="A41" s="25" t="s">
        <v>83</v>
      </c>
      <c r="B41" s="29" t="s">
        <v>84</v>
      </c>
      <c r="C41" s="28"/>
    </row>
    <row r="42" spans="1:3" x14ac:dyDescent="0.25">
      <c r="A42" s="1" t="s">
        <v>85</v>
      </c>
      <c r="B42" s="11" t="s">
        <v>86</v>
      </c>
      <c r="C42" s="17" t="s">
        <v>19</v>
      </c>
    </row>
    <row r="43" spans="1:3" x14ac:dyDescent="0.25">
      <c r="A43" s="1" t="s">
        <v>87</v>
      </c>
      <c r="B43" s="11" t="s">
        <v>88</v>
      </c>
      <c r="C43" s="17" t="s">
        <v>19</v>
      </c>
    </row>
    <row r="44" spans="1:3" s="27" customFormat="1" x14ac:dyDescent="0.25">
      <c r="A44" s="25" t="s">
        <v>89</v>
      </c>
      <c r="B44" s="29" t="s">
        <v>90</v>
      </c>
      <c r="C44" s="28"/>
    </row>
    <row r="45" spans="1:3" x14ac:dyDescent="0.25">
      <c r="A45" s="1" t="s">
        <v>91</v>
      </c>
      <c r="B45" s="11" t="s">
        <v>92</v>
      </c>
      <c r="C45" s="17" t="s">
        <v>93</v>
      </c>
    </row>
    <row r="46" spans="1:3" x14ac:dyDescent="0.25">
      <c r="A46" s="1" t="s">
        <v>94</v>
      </c>
      <c r="B46" s="11" t="s">
        <v>95</v>
      </c>
      <c r="C46" s="17" t="s">
        <v>93</v>
      </c>
    </row>
    <row r="47" spans="1:3" s="9" customFormat="1" x14ac:dyDescent="0.25">
      <c r="A47" s="22" t="s">
        <v>96</v>
      </c>
      <c r="B47" s="21" t="s">
        <v>97</v>
      </c>
      <c r="C47" s="7" t="s">
        <v>93</v>
      </c>
    </row>
    <row r="48" spans="1:3" x14ac:dyDescent="0.25">
      <c r="A48" s="1" t="s">
        <v>98</v>
      </c>
      <c r="B48" s="11" t="s">
        <v>99</v>
      </c>
      <c r="C48" s="17" t="s">
        <v>93</v>
      </c>
    </row>
    <row r="49" spans="1:3" x14ac:dyDescent="0.25">
      <c r="A49" s="1" t="s">
        <v>100</v>
      </c>
      <c r="B49" s="11" t="s">
        <v>101</v>
      </c>
      <c r="C49" s="17" t="s">
        <v>93</v>
      </c>
    </row>
    <row r="50" spans="1:3" x14ac:dyDescent="0.25">
      <c r="A50" s="1" t="s">
        <v>102</v>
      </c>
      <c r="B50" s="11" t="s">
        <v>103</v>
      </c>
      <c r="C50" s="17" t="s">
        <v>93</v>
      </c>
    </row>
    <row r="51" spans="1:3" x14ac:dyDescent="0.25">
      <c r="A51" s="23" t="s">
        <v>104</v>
      </c>
      <c r="B51" s="11" t="s">
        <v>105</v>
      </c>
      <c r="C51" s="17" t="s">
        <v>93</v>
      </c>
    </row>
    <row r="52" spans="1:3" x14ac:dyDescent="0.25">
      <c r="A52" s="1" t="s">
        <v>106</v>
      </c>
      <c r="B52" s="11" t="s">
        <v>107</v>
      </c>
      <c r="C52" s="17" t="s">
        <v>93</v>
      </c>
    </row>
    <row r="53" spans="1:3" x14ac:dyDescent="0.25">
      <c r="A53" s="1" t="s">
        <v>108</v>
      </c>
      <c r="B53" s="11" t="s">
        <v>109</v>
      </c>
      <c r="C53" s="17" t="s">
        <v>93</v>
      </c>
    </row>
    <row r="54" spans="1:3" s="32" customFormat="1" x14ac:dyDescent="0.25">
      <c r="A54" s="30" t="s">
        <v>110</v>
      </c>
      <c r="B54" s="31" t="s">
        <v>111</v>
      </c>
      <c r="C54" s="33"/>
    </row>
    <row r="55" spans="1:3" x14ac:dyDescent="0.25">
      <c r="A55" s="1" t="s">
        <v>112</v>
      </c>
      <c r="B55" s="11" t="s">
        <v>113</v>
      </c>
      <c r="C55" s="17" t="s">
        <v>19</v>
      </c>
    </row>
    <row r="56" spans="1:3" x14ac:dyDescent="0.25">
      <c r="A56" s="1" t="s">
        <v>114</v>
      </c>
      <c r="B56" s="11" t="s">
        <v>115</v>
      </c>
      <c r="C56" s="17" t="s">
        <v>19</v>
      </c>
    </row>
    <row r="57" spans="1:3" s="27" customFormat="1" x14ac:dyDescent="0.25">
      <c r="A57" s="25" t="s">
        <v>116</v>
      </c>
      <c r="B57" s="29" t="s">
        <v>117</v>
      </c>
      <c r="C57" s="28" t="s">
        <v>93</v>
      </c>
    </row>
    <row r="58" spans="1:3" s="36" customFormat="1" x14ac:dyDescent="0.25">
      <c r="A58" s="34" t="s">
        <v>118</v>
      </c>
      <c r="B58" s="35" t="s">
        <v>119</v>
      </c>
      <c r="C58" s="37"/>
    </row>
    <row r="59" spans="1:3" x14ac:dyDescent="0.25">
      <c r="A59" s="1" t="s">
        <v>120</v>
      </c>
      <c r="B59" s="11" t="s">
        <v>121</v>
      </c>
      <c r="C59" s="17" t="s">
        <v>19</v>
      </c>
    </row>
    <row r="60" spans="1:3" x14ac:dyDescent="0.25">
      <c r="A60" s="1" t="s">
        <v>122</v>
      </c>
      <c r="B60" s="11" t="s">
        <v>123</v>
      </c>
      <c r="C60" s="17" t="s">
        <v>19</v>
      </c>
    </row>
    <row r="61" spans="1:3" x14ac:dyDescent="0.25">
      <c r="A61" s="1" t="s">
        <v>124</v>
      </c>
      <c r="B61" s="11" t="s">
        <v>125</v>
      </c>
      <c r="C61" s="17" t="s">
        <v>19</v>
      </c>
    </row>
    <row r="62" spans="1:3" x14ac:dyDescent="0.25">
      <c r="A62" s="1" t="s">
        <v>126</v>
      </c>
      <c r="B62" s="11" t="s">
        <v>127</v>
      </c>
      <c r="C62" s="17" t="s">
        <v>19</v>
      </c>
    </row>
    <row r="63" spans="1:3" x14ac:dyDescent="0.25">
      <c r="A63" s="1"/>
      <c r="B63" s="11"/>
    </row>
    <row r="64" spans="1:3" x14ac:dyDescent="0.25">
      <c r="B64" s="2"/>
    </row>
    <row r="65" spans="1:3" s="6" customFormat="1" x14ac:dyDescent="0.25">
      <c r="A65" s="10">
        <v>7</v>
      </c>
      <c r="B65" s="6" t="s">
        <v>128</v>
      </c>
      <c r="C65" s="10"/>
    </row>
    <row r="66" spans="1:3" x14ac:dyDescent="0.25">
      <c r="B66" s="6" t="s">
        <v>129</v>
      </c>
      <c r="C66" s="17" t="s">
        <v>19</v>
      </c>
    </row>
    <row r="67" spans="1:3" x14ac:dyDescent="0.25">
      <c r="B67" s="1" t="s">
        <v>130</v>
      </c>
      <c r="C67" s="17" t="s">
        <v>19</v>
      </c>
    </row>
    <row r="68" spans="1:3" x14ac:dyDescent="0.25">
      <c r="B68" s="1" t="s">
        <v>131</v>
      </c>
      <c r="C68" s="17" t="s">
        <v>19</v>
      </c>
    </row>
    <row r="69" spans="1:3" x14ac:dyDescent="0.25">
      <c r="B69" s="1" t="s">
        <v>132</v>
      </c>
    </row>
    <row r="70" spans="1:3" x14ac:dyDescent="0.25">
      <c r="B70" s="6"/>
    </row>
    <row r="71" spans="1:3" x14ac:dyDescent="0.25">
      <c r="B71" s="6" t="s">
        <v>133</v>
      </c>
    </row>
    <row r="72" spans="1:3" x14ac:dyDescent="0.25">
      <c r="B72" s="12" t="s">
        <v>134</v>
      </c>
    </row>
    <row r="73" spans="1:3" x14ac:dyDescent="0.25">
      <c r="B73" s="12" t="s">
        <v>135</v>
      </c>
    </row>
    <row r="74" spans="1:3" s="32" customFormat="1" x14ac:dyDescent="0.25">
      <c r="A74" s="30"/>
      <c r="B74" s="31" t="s">
        <v>35</v>
      </c>
      <c r="C74" s="33" t="s">
        <v>12</v>
      </c>
    </row>
    <row r="75" spans="1:3" x14ac:dyDescent="0.25">
      <c r="A75" s="17"/>
      <c r="B75" s="2" t="s">
        <v>136</v>
      </c>
      <c r="C75" s="17" t="s">
        <v>19</v>
      </c>
    </row>
    <row r="76" spans="1:3" x14ac:dyDescent="0.25">
      <c r="A76" s="17"/>
      <c r="B76" s="2" t="s">
        <v>137</v>
      </c>
      <c r="C76" s="17" t="s">
        <v>12</v>
      </c>
    </row>
    <row r="77" spans="1:3" x14ac:dyDescent="0.25">
      <c r="A77" s="17"/>
      <c r="B77" s="2" t="s">
        <v>138</v>
      </c>
      <c r="C77" s="17" t="s">
        <v>19</v>
      </c>
    </row>
    <row r="78" spans="1:3" x14ac:dyDescent="0.25">
      <c r="A78" s="17"/>
      <c r="B78" s="2" t="s">
        <v>139</v>
      </c>
      <c r="C78" s="17" t="s">
        <v>12</v>
      </c>
    </row>
    <row r="79" spans="1:3" x14ac:dyDescent="0.25">
      <c r="A79" s="17"/>
      <c r="B79" s="2" t="s">
        <v>140</v>
      </c>
      <c r="C79" s="17" t="s">
        <v>19</v>
      </c>
    </row>
    <row r="80" spans="1:3" x14ac:dyDescent="0.25">
      <c r="A80" s="17"/>
      <c r="B80" s="2" t="s">
        <v>141</v>
      </c>
      <c r="C80" s="17" t="s">
        <v>19</v>
      </c>
    </row>
    <row r="81" spans="1:3" x14ac:dyDescent="0.25">
      <c r="A81" s="17"/>
      <c r="B81" s="2" t="s">
        <v>142</v>
      </c>
      <c r="C81" s="17" t="s">
        <v>19</v>
      </c>
    </row>
    <row r="82" spans="1:3" x14ac:dyDescent="0.25">
      <c r="A82" s="17"/>
      <c r="B82" s="2" t="s">
        <v>143</v>
      </c>
      <c r="C82" s="17" t="s">
        <v>19</v>
      </c>
    </row>
    <row r="83" spans="1:3" x14ac:dyDescent="0.25">
      <c r="A83" s="17"/>
      <c r="B83" s="2" t="s">
        <v>144</v>
      </c>
      <c r="C83" s="17" t="s">
        <v>19</v>
      </c>
    </row>
    <row r="84" spans="1:3" x14ac:dyDescent="0.25">
      <c r="A84" s="17"/>
      <c r="B84" s="2" t="s">
        <v>145</v>
      </c>
      <c r="C84" s="17" t="s">
        <v>19</v>
      </c>
    </row>
    <row r="85" spans="1:3" x14ac:dyDescent="0.25">
      <c r="B85" s="12"/>
    </row>
    <row r="86" spans="1:3" x14ac:dyDescent="0.25">
      <c r="B86" s="6" t="s">
        <v>146</v>
      </c>
    </row>
    <row r="87" spans="1:3" x14ac:dyDescent="0.25">
      <c r="B87" s="12" t="s">
        <v>147</v>
      </c>
    </row>
    <row r="88" spans="1:3" x14ac:dyDescent="0.25">
      <c r="B88" s="12" t="s">
        <v>148</v>
      </c>
    </row>
    <row r="89" spans="1:3" ht="13.9" customHeight="1" x14ac:dyDescent="0.25">
      <c r="B89" s="2" t="s">
        <v>149</v>
      </c>
      <c r="C89" s="17" t="s">
        <v>19</v>
      </c>
    </row>
    <row r="90" spans="1:3" ht="13.9" customHeight="1" x14ac:dyDescent="0.25">
      <c r="B90" s="2" t="s">
        <v>137</v>
      </c>
      <c r="C90" s="17" t="s">
        <v>12</v>
      </c>
    </row>
    <row r="91" spans="1:3" x14ac:dyDescent="0.25">
      <c r="B91" s="2" t="s">
        <v>150</v>
      </c>
      <c r="C91" s="17" t="s">
        <v>12</v>
      </c>
    </row>
    <row r="92" spans="1:3" x14ac:dyDescent="0.25">
      <c r="A92" s="17"/>
      <c r="B92" s="2" t="s">
        <v>141</v>
      </c>
      <c r="C92" s="17" t="s">
        <v>19</v>
      </c>
    </row>
    <row r="93" spans="1:3" x14ac:dyDescent="0.25">
      <c r="B93" s="2" t="s">
        <v>151</v>
      </c>
      <c r="C93" s="17" t="s">
        <v>19</v>
      </c>
    </row>
    <row r="94" spans="1:3" x14ac:dyDescent="0.25">
      <c r="B94"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2" spans="1:3" x14ac:dyDescent="0.25">
      <c r="A2" t="s">
        <v>152</v>
      </c>
      <c r="B2" t="s">
        <v>153</v>
      </c>
      <c r="C2" s="4" t="s">
        <v>154</v>
      </c>
    </row>
    <row r="3" spans="1:3" s="6" customFormat="1" x14ac:dyDescent="0.25">
      <c r="A3" s="6" t="s">
        <v>155</v>
      </c>
      <c r="B3" s="6" t="s">
        <v>156</v>
      </c>
      <c r="C3" s="10"/>
    </row>
    <row r="4" spans="1:3" s="6" customFormat="1" x14ac:dyDescent="0.25">
      <c r="A4" s="10" t="s">
        <v>157</v>
      </c>
      <c r="B4" s="6" t="s">
        <v>158</v>
      </c>
      <c r="C4" s="10"/>
    </row>
    <row r="5" spans="1:3" x14ac:dyDescent="0.25">
      <c r="A5" s="17"/>
      <c r="B5" t="s">
        <v>159</v>
      </c>
    </row>
    <row r="6" spans="1:3" x14ac:dyDescent="0.25">
      <c r="A6" s="17"/>
      <c r="B6" s="1" t="s">
        <v>160</v>
      </c>
    </row>
    <row r="7" spans="1:3" s="5" customFormat="1" x14ac:dyDescent="0.25">
      <c r="A7" s="15"/>
      <c r="B7" s="16" t="s">
        <v>161</v>
      </c>
      <c r="C7" s="15"/>
    </row>
    <row r="8" spans="1:3" s="5" customFormat="1" x14ac:dyDescent="0.25">
      <c r="A8" s="15"/>
      <c r="B8" s="16" t="s">
        <v>9</v>
      </c>
      <c r="C8" s="15"/>
    </row>
    <row r="9" spans="1:3" s="5" customFormat="1" x14ac:dyDescent="0.25">
      <c r="A9" s="15"/>
      <c r="B9" s="20" t="s">
        <v>11</v>
      </c>
      <c r="C9" s="15"/>
    </row>
    <row r="10" spans="1:3" s="5" customFormat="1" x14ac:dyDescent="0.25">
      <c r="A10" s="15"/>
      <c r="B10" s="20" t="s">
        <v>14</v>
      </c>
      <c r="C10" s="15"/>
    </row>
    <row r="11" spans="1:3" x14ac:dyDescent="0.25">
      <c r="A11" s="17"/>
      <c r="B11" s="2" t="s">
        <v>162</v>
      </c>
      <c r="C11" s="17" t="s">
        <v>12</v>
      </c>
    </row>
    <row r="12" spans="1:3" x14ac:dyDescent="0.25">
      <c r="A12" s="17"/>
      <c r="B12" s="2" t="s">
        <v>163</v>
      </c>
    </row>
    <row r="13" spans="1:3" x14ac:dyDescent="0.25">
      <c r="A13" s="17"/>
      <c r="B13" s="2" t="s">
        <v>164</v>
      </c>
    </row>
    <row r="14" spans="1:3" x14ac:dyDescent="0.25">
      <c r="A14" s="17"/>
      <c r="B14" s="2" t="s">
        <v>165</v>
      </c>
      <c r="C14" s="17" t="s">
        <v>19</v>
      </c>
    </row>
    <row r="15" spans="1:3" s="32" customFormat="1" x14ac:dyDescent="0.25">
      <c r="A15" s="30"/>
      <c r="B15" s="31" t="s">
        <v>35</v>
      </c>
      <c r="C15" s="33" t="s">
        <v>12</v>
      </c>
    </row>
    <row r="16" spans="1:3" x14ac:dyDescent="0.25">
      <c r="A16" s="17"/>
      <c r="B16" s="2" t="s">
        <v>166</v>
      </c>
      <c r="C16" s="17" t="s">
        <v>19</v>
      </c>
    </row>
    <row r="17" spans="1:3" s="5" customFormat="1" x14ac:dyDescent="0.25">
      <c r="A17" s="15"/>
      <c r="B17" s="16" t="s">
        <v>167</v>
      </c>
      <c r="C17" s="15" t="s">
        <v>19</v>
      </c>
    </row>
    <row r="18" spans="1:3" s="5" customFormat="1" x14ac:dyDescent="0.25">
      <c r="A18" s="15"/>
      <c r="B18" s="16" t="s">
        <v>43</v>
      </c>
      <c r="C18" s="15" t="s">
        <v>19</v>
      </c>
    </row>
    <row r="19" spans="1:3" x14ac:dyDescent="0.25">
      <c r="A19" s="17"/>
      <c r="B19" s="2" t="s">
        <v>168</v>
      </c>
      <c r="C19" s="17" t="s">
        <v>12</v>
      </c>
    </row>
    <row r="20" spans="1:3" x14ac:dyDescent="0.25">
      <c r="A20" s="17"/>
      <c r="B20" s="2" t="s">
        <v>138</v>
      </c>
      <c r="C20" s="17" t="s">
        <v>19</v>
      </c>
    </row>
    <row r="21" spans="1:3" x14ac:dyDescent="0.25">
      <c r="A21" s="17"/>
      <c r="B21" s="2" t="s">
        <v>169</v>
      </c>
    </row>
    <row r="22" spans="1:3" s="9" customFormat="1" x14ac:dyDescent="0.25">
      <c r="A22" s="7"/>
      <c r="B22" s="8" t="s">
        <v>170</v>
      </c>
      <c r="C22" s="7"/>
    </row>
    <row r="23" spans="1:3" x14ac:dyDescent="0.25">
      <c r="A23" s="17"/>
      <c r="B23" s="2" t="s">
        <v>139</v>
      </c>
      <c r="C23" s="17" t="s">
        <v>12</v>
      </c>
    </row>
    <row r="24" spans="1:3" x14ac:dyDescent="0.25">
      <c r="A24" s="17"/>
      <c r="B24" s="2" t="s">
        <v>140</v>
      </c>
      <c r="C24" s="17" t="s">
        <v>19</v>
      </c>
    </row>
    <row r="25" spans="1:3" s="5" customFormat="1" x14ac:dyDescent="0.25">
      <c r="A25" s="15"/>
      <c r="B25" s="16" t="s">
        <v>171</v>
      </c>
      <c r="C25" s="15" t="s">
        <v>19</v>
      </c>
    </row>
    <row r="26" spans="1:3" x14ac:dyDescent="0.25">
      <c r="A26" s="17"/>
      <c r="B26" s="2" t="s">
        <v>142</v>
      </c>
      <c r="C26" s="17" t="s">
        <v>19</v>
      </c>
    </row>
    <row r="27" spans="1:3" x14ac:dyDescent="0.25">
      <c r="A27" s="17"/>
      <c r="B27" s="2" t="s">
        <v>141</v>
      </c>
      <c r="C27" s="17" t="s">
        <v>19</v>
      </c>
    </row>
    <row r="28" spans="1:3" x14ac:dyDescent="0.25">
      <c r="A28" s="17"/>
      <c r="B28" s="2" t="s">
        <v>144</v>
      </c>
      <c r="C28" s="17" t="s">
        <v>19</v>
      </c>
    </row>
    <row r="29" spans="1:3" s="5" customFormat="1" x14ac:dyDescent="0.25">
      <c r="A29" s="15"/>
      <c r="B29" s="16" t="s">
        <v>172</v>
      </c>
      <c r="C29" s="15"/>
    </row>
    <row r="30" spans="1:3" x14ac:dyDescent="0.25">
      <c r="A30" s="17"/>
      <c r="B30" s="2" t="s">
        <v>145</v>
      </c>
      <c r="C30" s="17" t="s">
        <v>19</v>
      </c>
    </row>
    <row r="31" spans="1:3" x14ac:dyDescent="0.25">
      <c r="A31" s="17"/>
      <c r="B31" s="2" t="s">
        <v>143</v>
      </c>
      <c r="C31" s="17" t="s">
        <v>19</v>
      </c>
    </row>
    <row r="32" spans="1:3" s="5" customFormat="1" x14ac:dyDescent="0.25">
      <c r="A32" s="15"/>
      <c r="B32" s="16" t="s">
        <v>173</v>
      </c>
      <c r="C32" s="15" t="s">
        <v>12</v>
      </c>
    </row>
    <row r="33" spans="1:3" s="5" customFormat="1" x14ac:dyDescent="0.25">
      <c r="A33" s="15"/>
      <c r="B33" s="16" t="s">
        <v>174</v>
      </c>
      <c r="C33" s="15"/>
    </row>
    <row r="34" spans="1:3" x14ac:dyDescent="0.25">
      <c r="A34" s="17"/>
    </row>
    <row r="35" spans="1:3" s="6" customFormat="1" x14ac:dyDescent="0.25">
      <c r="A35" s="10">
        <v>2</v>
      </c>
      <c r="B35" s="6" t="s">
        <v>175</v>
      </c>
      <c r="C35" s="10"/>
    </row>
    <row r="36" spans="1:3" x14ac:dyDescent="0.25">
      <c r="A36" s="17"/>
      <c r="B36" s="1" t="s">
        <v>176</v>
      </c>
    </row>
    <row r="37" spans="1:3" s="5" customFormat="1" x14ac:dyDescent="0.25">
      <c r="A37" s="15"/>
      <c r="B37" s="16" t="s">
        <v>161</v>
      </c>
      <c r="C37" s="15"/>
    </row>
    <row r="38" spans="1:3" s="5" customFormat="1" x14ac:dyDescent="0.25">
      <c r="A38" s="15"/>
      <c r="B38" s="16" t="s">
        <v>9</v>
      </c>
      <c r="C38" s="15"/>
    </row>
    <row r="39" spans="1:3" s="5" customFormat="1" x14ac:dyDescent="0.25">
      <c r="A39" s="15"/>
      <c r="B39" s="20" t="s">
        <v>11</v>
      </c>
      <c r="C39" s="15"/>
    </row>
    <row r="40" spans="1:3" s="5" customFormat="1" x14ac:dyDescent="0.25">
      <c r="A40" s="15"/>
      <c r="B40" s="20" t="s">
        <v>14</v>
      </c>
      <c r="C40" s="15"/>
    </row>
    <row r="41" spans="1:3" x14ac:dyDescent="0.25">
      <c r="A41" s="17"/>
      <c r="B41" s="2" t="s">
        <v>177</v>
      </c>
      <c r="C41" s="17" t="s">
        <v>12</v>
      </c>
    </row>
    <row r="42" spans="1:3" x14ac:dyDescent="0.25">
      <c r="A42" s="17"/>
      <c r="B42" s="2" t="s">
        <v>163</v>
      </c>
    </row>
    <row r="43" spans="1:3" x14ac:dyDescent="0.25">
      <c r="A43" s="17"/>
      <c r="B43" s="2" t="s">
        <v>164</v>
      </c>
    </row>
    <row r="44" spans="1:3" x14ac:dyDescent="0.25">
      <c r="A44" s="17"/>
      <c r="B44" s="2" t="s">
        <v>178</v>
      </c>
      <c r="C44" s="17" t="s">
        <v>19</v>
      </c>
    </row>
    <row r="45" spans="1:3" x14ac:dyDescent="0.25">
      <c r="A45" s="17"/>
      <c r="B45" s="2" t="s">
        <v>179</v>
      </c>
      <c r="C45" s="17" t="s">
        <v>12</v>
      </c>
    </row>
    <row r="46" spans="1:3" s="32" customFormat="1" x14ac:dyDescent="0.25">
      <c r="A46" s="30"/>
      <c r="B46" s="31" t="s">
        <v>35</v>
      </c>
      <c r="C46" s="33" t="s">
        <v>12</v>
      </c>
    </row>
    <row r="47" spans="1:3" x14ac:dyDescent="0.25">
      <c r="A47" s="17"/>
      <c r="B47" s="2" t="s">
        <v>180</v>
      </c>
      <c r="C47" s="17" t="s">
        <v>12</v>
      </c>
    </row>
    <row r="48" spans="1:3" x14ac:dyDescent="0.25">
      <c r="A48" s="17"/>
      <c r="B48" s="2" t="s">
        <v>181</v>
      </c>
      <c r="C48" s="17" t="s">
        <v>19</v>
      </c>
    </row>
    <row r="49" spans="1:3" s="5" customFormat="1" x14ac:dyDescent="0.25">
      <c r="A49" s="15"/>
      <c r="B49" s="16" t="s">
        <v>182</v>
      </c>
      <c r="C49" s="15" t="s">
        <v>12</v>
      </c>
    </row>
    <row r="50" spans="1:3" s="14" customFormat="1" x14ac:dyDescent="0.25">
      <c r="A50" s="18"/>
      <c r="B50" s="19" t="s">
        <v>183</v>
      </c>
      <c r="C50" s="18" t="s">
        <v>19</v>
      </c>
    </row>
    <row r="51" spans="1:3" s="5" customFormat="1" x14ac:dyDescent="0.25">
      <c r="A51" s="15"/>
      <c r="B51" s="16" t="s">
        <v>184</v>
      </c>
      <c r="C51" s="15"/>
    </row>
    <row r="52" spans="1:3" s="5" customFormat="1" x14ac:dyDescent="0.25">
      <c r="A52" s="15"/>
      <c r="B52" s="16" t="s">
        <v>161</v>
      </c>
      <c r="C52" s="15"/>
    </row>
    <row r="53" spans="1:3" s="5" customFormat="1" x14ac:dyDescent="0.25">
      <c r="A53" s="15"/>
      <c r="B53" s="16" t="s">
        <v>185</v>
      </c>
      <c r="C53" s="15"/>
    </row>
    <row r="54" spans="1:3" x14ac:dyDescent="0.25">
      <c r="A54" s="17"/>
      <c r="B54" s="2" t="s">
        <v>186</v>
      </c>
      <c r="C54" s="17" t="s">
        <v>19</v>
      </c>
    </row>
    <row r="55" spans="1:3" x14ac:dyDescent="0.25">
      <c r="A55" s="17"/>
      <c r="B55" s="2" t="s">
        <v>187</v>
      </c>
      <c r="C55" s="17" t="s">
        <v>19</v>
      </c>
    </row>
    <row r="56" spans="1:3" x14ac:dyDescent="0.25">
      <c r="A56" s="17"/>
      <c r="B56" s="2" t="s">
        <v>43</v>
      </c>
      <c r="C56" s="17" t="s">
        <v>19</v>
      </c>
    </row>
    <row r="57" spans="1:3" x14ac:dyDescent="0.25">
      <c r="A57" s="17"/>
    </row>
    <row r="58" spans="1:3" s="6" customFormat="1" x14ac:dyDescent="0.25">
      <c r="A58" s="10">
        <v>4</v>
      </c>
      <c r="B58" s="6" t="s">
        <v>188</v>
      </c>
      <c r="C58" s="10"/>
    </row>
    <row r="59" spans="1:3" x14ac:dyDescent="0.25">
      <c r="A59" s="17"/>
      <c r="B59" s="12" t="s">
        <v>189</v>
      </c>
    </row>
    <row r="60" spans="1:3" x14ac:dyDescent="0.25">
      <c r="A60" s="17"/>
      <c r="B60" s="2" t="s">
        <v>190</v>
      </c>
      <c r="C60" s="17" t="s">
        <v>12</v>
      </c>
    </row>
    <row r="61" spans="1:3" x14ac:dyDescent="0.25">
      <c r="A61" s="17"/>
      <c r="B61" s="2" t="s">
        <v>191</v>
      </c>
      <c r="C61" s="17" t="s">
        <v>19</v>
      </c>
    </row>
    <row r="62" spans="1:3" s="32" customFormat="1" x14ac:dyDescent="0.25">
      <c r="A62" s="30"/>
      <c r="B62" s="31" t="s">
        <v>35</v>
      </c>
      <c r="C62" s="33" t="s">
        <v>12</v>
      </c>
    </row>
    <row r="63" spans="1:3" x14ac:dyDescent="0.25">
      <c r="A63" s="17"/>
      <c r="B63" s="2" t="s">
        <v>192</v>
      </c>
      <c r="C63" s="17" t="s">
        <v>12</v>
      </c>
    </row>
    <row r="64" spans="1:3" x14ac:dyDescent="0.25">
      <c r="A64" s="17"/>
      <c r="B64" s="2" t="s">
        <v>193</v>
      </c>
      <c r="C64" s="17" t="s">
        <v>68</v>
      </c>
    </row>
    <row r="65" spans="1:3" x14ac:dyDescent="0.25">
      <c r="A65" s="17"/>
      <c r="B65" s="2" t="s">
        <v>194</v>
      </c>
      <c r="C65" s="17" t="s">
        <v>12</v>
      </c>
    </row>
    <row r="66" spans="1:3" x14ac:dyDescent="0.25">
      <c r="A66" s="17"/>
      <c r="B66" s="2" t="s">
        <v>195</v>
      </c>
      <c r="C66" s="17" t="s">
        <v>93</v>
      </c>
    </row>
    <row r="67" spans="1:3" x14ac:dyDescent="0.25">
      <c r="A67" s="17"/>
      <c r="B67" s="2" t="s">
        <v>196</v>
      </c>
      <c r="C67" s="17" t="s">
        <v>19</v>
      </c>
    </row>
    <row r="68" spans="1:3" x14ac:dyDescent="0.25">
      <c r="A68" s="17"/>
    </row>
    <row r="69" spans="1:3" x14ac:dyDescent="0.25">
      <c r="A69" s="17"/>
      <c r="B69" s="2"/>
    </row>
    <row r="70" spans="1:3" x14ac:dyDescent="0.25">
      <c r="A70" s="17"/>
      <c r="B70" s="13" t="s">
        <v>197</v>
      </c>
    </row>
    <row r="71" spans="1:3" s="5" customFormat="1" x14ac:dyDescent="0.25">
      <c r="A71" s="15"/>
      <c r="B71" s="16" t="s">
        <v>161</v>
      </c>
      <c r="C71" s="15" t="s">
        <v>7</v>
      </c>
    </row>
    <row r="72" spans="1:3" s="5" customFormat="1" x14ac:dyDescent="0.25">
      <c r="A72" s="15"/>
      <c r="B72" s="16" t="s">
        <v>9</v>
      </c>
      <c r="C72" s="15" t="s">
        <v>12</v>
      </c>
    </row>
    <row r="73" spans="1:3" s="5" customFormat="1" x14ac:dyDescent="0.25">
      <c r="A73" s="15"/>
      <c r="B73" s="20" t="s">
        <v>11</v>
      </c>
      <c r="C73" s="15" t="s">
        <v>12</v>
      </c>
    </row>
    <row r="74" spans="1:3" s="5" customFormat="1" x14ac:dyDescent="0.25">
      <c r="A74" s="15"/>
      <c r="B74" s="20" t="s">
        <v>14</v>
      </c>
      <c r="C74" s="15" t="s">
        <v>12</v>
      </c>
    </row>
    <row r="75" spans="1:3" s="32" customFormat="1" x14ac:dyDescent="0.25">
      <c r="A75" s="30"/>
      <c r="B75" s="31" t="s">
        <v>35</v>
      </c>
      <c r="C75" s="33" t="s">
        <v>12</v>
      </c>
    </row>
    <row r="76" spans="1:3" x14ac:dyDescent="0.25">
      <c r="A76" s="17"/>
      <c r="B76" s="2" t="s">
        <v>198</v>
      </c>
      <c r="C76" s="17" t="s">
        <v>19</v>
      </c>
    </row>
    <row r="77" spans="1:3" x14ac:dyDescent="0.25">
      <c r="A77" s="17"/>
      <c r="B77" s="2" t="s">
        <v>199</v>
      </c>
    </row>
    <row r="78" spans="1:3" x14ac:dyDescent="0.25">
      <c r="A78" s="17"/>
      <c r="B78" s="2" t="s">
        <v>200</v>
      </c>
    </row>
    <row r="79" spans="1:3" x14ac:dyDescent="0.25">
      <c r="A79" s="17"/>
      <c r="B79" s="2" t="s">
        <v>201</v>
      </c>
    </row>
    <row r="80" spans="1:3" x14ac:dyDescent="0.25">
      <c r="A80" s="17"/>
      <c r="B80" s="2" t="s">
        <v>202</v>
      </c>
    </row>
    <row r="81" spans="1:3" x14ac:dyDescent="0.25">
      <c r="A81" s="17"/>
      <c r="B81" s="2" t="s">
        <v>203</v>
      </c>
    </row>
    <row r="82" spans="1:3" x14ac:dyDescent="0.25">
      <c r="A82" s="17"/>
      <c r="B82" s="11" t="s">
        <v>204</v>
      </c>
    </row>
    <row r="83" spans="1:3" x14ac:dyDescent="0.25">
      <c r="A83" s="17"/>
      <c r="B83" s="11" t="s">
        <v>205</v>
      </c>
    </row>
    <row r="84" spans="1:3" x14ac:dyDescent="0.25">
      <c r="A84" s="17"/>
      <c r="B84" s="11" t="s">
        <v>206</v>
      </c>
    </row>
    <row r="85" spans="1:3" x14ac:dyDescent="0.25">
      <c r="A85" s="17"/>
      <c r="B85" s="2"/>
    </row>
    <row r="86" spans="1:3" x14ac:dyDescent="0.25">
      <c r="A86" s="17"/>
      <c r="B86" s="12" t="s">
        <v>207</v>
      </c>
    </row>
    <row r="87" spans="1:3" x14ac:dyDescent="0.25">
      <c r="A87" s="17"/>
      <c r="B87" s="2" t="s">
        <v>166</v>
      </c>
      <c r="C87" s="17" t="s">
        <v>19</v>
      </c>
    </row>
    <row r="88" spans="1:3" x14ac:dyDescent="0.25">
      <c r="A88" s="17"/>
      <c r="B88" s="2" t="s">
        <v>137</v>
      </c>
      <c r="C88" s="17" t="s">
        <v>12</v>
      </c>
    </row>
    <row r="89" spans="1:3" x14ac:dyDescent="0.25">
      <c r="A89" s="17"/>
      <c r="B89" s="2" t="s">
        <v>138</v>
      </c>
      <c r="C89" s="17" t="s">
        <v>19</v>
      </c>
    </row>
    <row r="90" spans="1:3" s="32" customFormat="1" x14ac:dyDescent="0.25">
      <c r="A90" s="30"/>
      <c r="B90" s="31" t="s">
        <v>35</v>
      </c>
      <c r="C90" s="33" t="s">
        <v>12</v>
      </c>
    </row>
    <row r="91" spans="1:3" x14ac:dyDescent="0.25">
      <c r="A91" s="17"/>
      <c r="B91" s="2" t="s">
        <v>139</v>
      </c>
      <c r="C91" s="17" t="s">
        <v>12</v>
      </c>
    </row>
    <row r="92" spans="1:3" x14ac:dyDescent="0.25">
      <c r="A92" s="17"/>
      <c r="B92" s="2" t="s">
        <v>140</v>
      </c>
      <c r="C92" s="17" t="s">
        <v>19</v>
      </c>
    </row>
    <row r="93" spans="1:3" x14ac:dyDescent="0.25">
      <c r="A93" s="17"/>
      <c r="B93" s="2" t="s">
        <v>141</v>
      </c>
      <c r="C93" s="17" t="s">
        <v>19</v>
      </c>
    </row>
    <row r="94" spans="1:3" x14ac:dyDescent="0.25">
      <c r="A94" s="17"/>
      <c r="B94" s="2" t="s">
        <v>142</v>
      </c>
      <c r="C94" s="17" t="s">
        <v>19</v>
      </c>
    </row>
    <row r="95" spans="1:3" x14ac:dyDescent="0.25">
      <c r="A95" s="17"/>
      <c r="B95" s="2" t="s">
        <v>208</v>
      </c>
      <c r="C95" s="17" t="s">
        <v>19</v>
      </c>
    </row>
    <row r="96" spans="1:3" x14ac:dyDescent="0.25">
      <c r="A96" s="17"/>
      <c r="B96" s="2" t="s">
        <v>144</v>
      </c>
      <c r="C96" s="17" t="s">
        <v>19</v>
      </c>
    </row>
    <row r="97" spans="1:3" x14ac:dyDescent="0.25">
      <c r="A97" s="17"/>
      <c r="B97" s="2" t="s">
        <v>145</v>
      </c>
      <c r="C97" s="17" t="s">
        <v>19</v>
      </c>
    </row>
    <row r="98" spans="1:3" x14ac:dyDescent="0.25">
      <c r="A98" s="17"/>
      <c r="B98" s="2"/>
    </row>
    <row r="99" spans="1:3" x14ac:dyDescent="0.25">
      <c r="A99" s="17"/>
      <c r="B99" s="13" t="s">
        <v>209</v>
      </c>
    </row>
    <row r="100" spans="1:3" x14ac:dyDescent="0.25">
      <c r="A100" s="17"/>
      <c r="B100" s="2" t="e">
        <f>CONCATENATE("Desbroce y limpieza lado izquierdo (ancho de cauce promedio = ",ROUNDUP(#REF!,0),"m)")</f>
        <v>#REF!</v>
      </c>
      <c r="C100" s="17" t="s">
        <v>12</v>
      </c>
    </row>
    <row r="101" spans="1:3" x14ac:dyDescent="0.25">
      <c r="A101" s="17"/>
      <c r="B101" s="2" t="s">
        <v>210</v>
      </c>
      <c r="C101" s="17" t="s">
        <v>19</v>
      </c>
    </row>
    <row r="102" spans="1:3" x14ac:dyDescent="0.25">
      <c r="A102" s="17"/>
      <c r="B102" s="2" t="s">
        <v>211</v>
      </c>
      <c r="C102" s="17" t="s">
        <v>19</v>
      </c>
    </row>
    <row r="103" spans="1:3" x14ac:dyDescent="0.25">
      <c r="A103" s="17"/>
      <c r="B103" s="2" t="s">
        <v>212</v>
      </c>
      <c r="C103" s="17" t="s">
        <v>12</v>
      </c>
    </row>
    <row r="104" spans="1:3" x14ac:dyDescent="0.25">
      <c r="A104" s="17"/>
      <c r="B104"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Q43"/>
  <sheetViews>
    <sheetView showGridLines="0" view="pageBreakPreview" zoomScale="60" zoomScaleNormal="115" workbookViewId="0">
      <selection activeCell="F38" sqref="F38"/>
    </sheetView>
  </sheetViews>
  <sheetFormatPr baseColWidth="10" defaultColWidth="11.42578125" defaultRowHeight="15" x14ac:dyDescent="0.25"/>
  <cols>
    <col min="1" max="1" width="3" customWidth="1"/>
    <col min="2" max="2" width="19.5703125" customWidth="1"/>
    <col min="3" max="3" width="28.7109375" customWidth="1"/>
    <col min="4" max="4" width="57.28515625" customWidth="1"/>
    <col min="5" max="5" width="23.140625" customWidth="1"/>
    <col min="6" max="6" width="16.7109375" customWidth="1"/>
    <col min="7" max="7" width="10.42578125" customWidth="1"/>
    <col min="8" max="8" width="4.42578125" customWidth="1"/>
  </cols>
  <sheetData>
    <row r="1" spans="1:17" ht="10.15" customHeight="1" x14ac:dyDescent="0.25">
      <c r="D1" s="17"/>
      <c r="E1" s="17"/>
      <c r="G1" s="17"/>
    </row>
    <row r="2" spans="1:17" s="43" customFormat="1" ht="13.15" customHeight="1" x14ac:dyDescent="0.25">
      <c r="B2" s="199"/>
      <c r="C2" s="204" t="s">
        <v>213</v>
      </c>
      <c r="D2" s="205"/>
      <c r="E2" s="206"/>
      <c r="F2" s="200" t="s">
        <v>214</v>
      </c>
      <c r="G2" s="201"/>
      <c r="H2" s="46"/>
      <c r="I2" s="46"/>
      <c r="J2" s="46"/>
      <c r="K2" s="46"/>
      <c r="L2" s="46"/>
      <c r="M2" s="46"/>
      <c r="N2" s="46"/>
      <c r="O2" s="46"/>
      <c r="P2" s="46"/>
      <c r="Q2" s="46"/>
    </row>
    <row r="3" spans="1:17" s="43" customFormat="1" ht="13.15" customHeight="1" x14ac:dyDescent="0.25">
      <c r="B3" s="199"/>
      <c r="C3" s="207"/>
      <c r="D3" s="208"/>
      <c r="E3" s="209"/>
      <c r="F3" s="200" t="s">
        <v>215</v>
      </c>
      <c r="G3" s="201"/>
      <c r="H3" s="46"/>
      <c r="I3" s="46"/>
      <c r="J3" s="46"/>
      <c r="K3" s="46"/>
      <c r="L3" s="46"/>
      <c r="M3" s="46"/>
      <c r="N3" s="46"/>
      <c r="O3" s="46"/>
      <c r="P3" s="46"/>
      <c r="Q3" s="46"/>
    </row>
    <row r="4" spans="1:17" s="43" customFormat="1" ht="13.15" customHeight="1" x14ac:dyDescent="0.25">
      <c r="B4" s="199"/>
      <c r="C4" s="210" t="s">
        <v>216</v>
      </c>
      <c r="D4" s="211"/>
      <c r="E4" s="212"/>
      <c r="F4" s="200" t="s">
        <v>217</v>
      </c>
      <c r="G4" s="201"/>
      <c r="H4" s="46"/>
      <c r="I4" s="46"/>
      <c r="J4" s="46"/>
      <c r="K4" s="46"/>
      <c r="L4" s="46"/>
      <c r="M4" s="46"/>
      <c r="N4" s="46"/>
      <c r="O4" s="46"/>
      <c r="P4" s="46"/>
      <c r="Q4" s="46"/>
    </row>
    <row r="5" spans="1:17" s="43" customFormat="1" ht="16.5" customHeight="1" x14ac:dyDescent="0.25">
      <c r="B5" s="199"/>
      <c r="C5" s="213"/>
      <c r="D5" s="214"/>
      <c r="E5" s="215"/>
      <c r="F5" s="202" t="s">
        <v>218</v>
      </c>
      <c r="G5" s="203"/>
      <c r="H5" s="46"/>
      <c r="I5" s="46"/>
      <c r="J5" s="46"/>
      <c r="K5" s="46"/>
      <c r="L5" s="46"/>
      <c r="M5" s="46"/>
      <c r="N5" s="46"/>
      <c r="O5" s="46"/>
      <c r="P5" s="46"/>
      <c r="Q5" s="46"/>
    </row>
    <row r="6" spans="1:17" s="43" customFormat="1" ht="16.5" customHeight="1" x14ac:dyDescent="0.25">
      <c r="B6" s="112"/>
      <c r="C6" s="104"/>
      <c r="D6" s="104"/>
      <c r="E6" s="104"/>
      <c r="F6" s="104"/>
      <c r="G6" s="104"/>
      <c r="H6" s="46"/>
      <c r="I6" s="46"/>
      <c r="J6" s="46"/>
      <c r="K6" s="46"/>
      <c r="L6" s="46"/>
      <c r="M6" s="46"/>
      <c r="N6" s="46"/>
      <c r="O6" s="46"/>
      <c r="P6" s="46"/>
      <c r="Q6" s="46"/>
    </row>
    <row r="7" spans="1:17" s="43" customFormat="1" x14ac:dyDescent="0.25">
      <c r="D7" s="48"/>
    </row>
    <row r="8" spans="1:17" s="43" customFormat="1" ht="12.75" x14ac:dyDescent="0.25">
      <c r="B8" s="197"/>
      <c r="C8" s="197"/>
      <c r="D8" s="197"/>
      <c r="E8" s="197"/>
      <c r="F8" s="197"/>
      <c r="G8" s="197"/>
      <c r="H8" s="47"/>
      <c r="I8" s="47"/>
      <c r="J8" s="47"/>
      <c r="K8" s="47"/>
      <c r="L8" s="47"/>
      <c r="M8" s="47"/>
      <c r="N8" s="47"/>
      <c r="O8" s="47"/>
      <c r="P8" s="47"/>
      <c r="Q8" s="47"/>
    </row>
    <row r="9" spans="1:17" s="45" customFormat="1" ht="15" customHeight="1" thickBot="1" x14ac:dyDescent="0.3">
      <c r="A9"/>
      <c r="B9" s="198" t="s">
        <v>219</v>
      </c>
      <c r="C9" s="198"/>
      <c r="D9" s="198"/>
      <c r="E9" s="198"/>
      <c r="F9" s="198"/>
      <c r="G9" s="198"/>
      <c r="H9" s="48"/>
      <c r="I9" s="48"/>
      <c r="J9" s="48"/>
      <c r="K9" s="48"/>
      <c r="L9" s="48"/>
      <c r="M9" s="48"/>
      <c r="N9" s="48"/>
      <c r="O9" s="48"/>
      <c r="P9" s="48"/>
      <c r="Q9" s="48"/>
    </row>
    <row r="10" spans="1:17" x14ac:dyDescent="0.25">
      <c r="B10" s="94"/>
      <c r="C10" s="95"/>
      <c r="D10" s="95"/>
      <c r="E10" s="95"/>
      <c r="F10" s="95"/>
      <c r="G10" s="96"/>
    </row>
    <row r="11" spans="1:17" x14ac:dyDescent="0.25">
      <c r="B11" s="97"/>
      <c r="C11" s="6" t="s">
        <v>220</v>
      </c>
      <c r="D11" s="113" t="s">
        <v>221</v>
      </c>
      <c r="G11" s="98"/>
    </row>
    <row r="12" spans="1:17" x14ac:dyDescent="0.25">
      <c r="B12" s="97"/>
      <c r="C12" s="6"/>
      <c r="G12" s="98"/>
    </row>
    <row r="13" spans="1:17" x14ac:dyDescent="0.25">
      <c r="B13" s="97"/>
      <c r="C13" s="6" t="s">
        <v>222</v>
      </c>
      <c r="D13" s="113" t="s">
        <v>223</v>
      </c>
      <c r="G13" s="98"/>
    </row>
    <row r="14" spans="1:17" x14ac:dyDescent="0.25">
      <c r="B14" s="97"/>
      <c r="C14" s="6"/>
      <c r="D14" s="113"/>
      <c r="G14" s="98"/>
    </row>
    <row r="15" spans="1:17" x14ac:dyDescent="0.25">
      <c r="B15" s="97"/>
      <c r="C15" s="112" t="s">
        <v>224</v>
      </c>
      <c r="D15" s="113" t="s">
        <v>225</v>
      </c>
      <c r="G15" s="98"/>
    </row>
    <row r="16" spans="1:17" x14ac:dyDescent="0.25">
      <c r="B16" s="97"/>
      <c r="C16" s="6"/>
      <c r="G16" s="98"/>
    </row>
    <row r="17" spans="2:7" x14ac:dyDescent="0.25">
      <c r="B17" s="97"/>
      <c r="C17" s="6" t="s">
        <v>226</v>
      </c>
      <c r="D17" t="s">
        <v>227</v>
      </c>
      <c r="G17" s="98"/>
    </row>
    <row r="18" spans="2:7" x14ac:dyDescent="0.25">
      <c r="B18" s="97"/>
      <c r="C18" s="6"/>
      <c r="G18" s="98"/>
    </row>
    <row r="19" spans="2:7" x14ac:dyDescent="0.25">
      <c r="B19" s="97"/>
      <c r="C19" s="6" t="s">
        <v>228</v>
      </c>
      <c r="D19" s="27"/>
      <c r="G19" s="98"/>
    </row>
    <row r="20" spans="2:7" x14ac:dyDescent="0.25">
      <c r="B20" s="97"/>
      <c r="C20" s="6"/>
      <c r="G20" s="98"/>
    </row>
    <row r="21" spans="2:7" x14ac:dyDescent="0.25">
      <c r="B21" s="97"/>
      <c r="C21" s="6" t="s">
        <v>229</v>
      </c>
      <c r="G21" s="98"/>
    </row>
    <row r="22" spans="2:7" x14ac:dyDescent="0.25">
      <c r="B22" s="97"/>
      <c r="C22" s="6"/>
      <c r="G22" s="98"/>
    </row>
    <row r="23" spans="2:7" x14ac:dyDescent="0.25">
      <c r="B23" s="97"/>
      <c r="C23" s="6"/>
      <c r="G23" s="98"/>
    </row>
    <row r="24" spans="2:7" x14ac:dyDescent="0.25">
      <c r="B24" s="97"/>
      <c r="C24" s="6" t="s">
        <v>230</v>
      </c>
      <c r="D24" s="108"/>
      <c r="E24" t="s">
        <v>231</v>
      </c>
      <c r="G24" s="98"/>
    </row>
    <row r="25" spans="2:7" x14ac:dyDescent="0.25">
      <c r="B25" s="97"/>
      <c r="C25" s="6"/>
      <c r="D25" s="17"/>
      <c r="G25" s="98"/>
    </row>
    <row r="26" spans="2:7" x14ac:dyDescent="0.25">
      <c r="B26" s="97"/>
      <c r="C26" s="6"/>
      <c r="D26" s="17"/>
      <c r="G26" s="98"/>
    </row>
    <row r="27" spans="2:7" x14ac:dyDescent="0.25">
      <c r="B27" s="97"/>
      <c r="C27" s="6" t="s">
        <v>232</v>
      </c>
      <c r="D27" s="194"/>
      <c r="E27" s="194"/>
      <c r="G27" s="98"/>
    </row>
    <row r="28" spans="2:7" x14ac:dyDescent="0.25">
      <c r="B28" s="97"/>
      <c r="C28" s="6"/>
      <c r="D28" s="17"/>
      <c r="G28" s="98"/>
    </row>
    <row r="29" spans="2:7" x14ac:dyDescent="0.25">
      <c r="B29" s="97"/>
      <c r="C29" s="6"/>
      <c r="D29" s="17"/>
      <c r="G29" s="98"/>
    </row>
    <row r="30" spans="2:7" x14ac:dyDescent="0.25">
      <c r="B30" s="97"/>
      <c r="C30" s="6" t="s">
        <v>233</v>
      </c>
      <c r="D30" s="195"/>
      <c r="E30" s="196"/>
      <c r="G30" s="98"/>
    </row>
    <row r="31" spans="2:7" x14ac:dyDescent="0.25">
      <c r="B31" s="97"/>
      <c r="G31" s="98"/>
    </row>
    <row r="32" spans="2:7" ht="15.75" thickBot="1" x14ac:dyDescent="0.3">
      <c r="B32" s="97"/>
      <c r="G32" s="98"/>
    </row>
    <row r="33" spans="2:7" x14ac:dyDescent="0.25">
      <c r="B33" s="94"/>
      <c r="C33" s="95"/>
      <c r="D33" s="95"/>
      <c r="E33" s="95"/>
      <c r="F33" s="95"/>
      <c r="G33" s="96"/>
    </row>
    <row r="34" spans="2:7" x14ac:dyDescent="0.25">
      <c r="B34" s="107" t="s">
        <v>234</v>
      </c>
      <c r="C34" s="6" t="s">
        <v>235</v>
      </c>
      <c r="D34" s="6"/>
      <c r="E34" s="6"/>
      <c r="F34" s="42">
        <v>0</v>
      </c>
      <c r="G34" s="98"/>
    </row>
    <row r="35" spans="2:7" x14ac:dyDescent="0.25">
      <c r="B35" s="107" t="s">
        <v>236</v>
      </c>
      <c r="C35" t="s">
        <v>237</v>
      </c>
      <c r="E35" s="124"/>
      <c r="F35" s="42">
        <f>'Gastos Generales'!I218</f>
        <v>14686432</v>
      </c>
      <c r="G35" s="98"/>
    </row>
    <row r="36" spans="2:7" x14ac:dyDescent="0.25">
      <c r="B36" s="107" t="s">
        <v>238</v>
      </c>
      <c r="C36" t="s">
        <v>239</v>
      </c>
      <c r="E36" s="124"/>
      <c r="F36" s="42">
        <v>0</v>
      </c>
      <c r="G36" s="98"/>
    </row>
    <row r="37" spans="2:7" x14ac:dyDescent="0.25">
      <c r="B37" s="107" t="s">
        <v>240</v>
      </c>
      <c r="C37" s="6" t="s">
        <v>241</v>
      </c>
      <c r="E37" s="99"/>
      <c r="F37" s="110">
        <f>F34+F35+F36</f>
        <v>14686432</v>
      </c>
      <c r="G37" s="98"/>
    </row>
    <row r="38" spans="2:7" x14ac:dyDescent="0.25">
      <c r="B38" s="97"/>
      <c r="E38" s="99"/>
      <c r="G38" s="98"/>
    </row>
    <row r="39" spans="2:7" x14ac:dyDescent="0.25">
      <c r="B39" s="107" t="s">
        <v>242</v>
      </c>
      <c r="C39" s="6" t="s">
        <v>243</v>
      </c>
      <c r="E39" s="99">
        <v>0.18</v>
      </c>
      <c r="F39" s="110">
        <f>(F37+F38)*E39</f>
        <v>2643557.7599999998</v>
      </c>
      <c r="G39" s="98"/>
    </row>
    <row r="40" spans="2:7" x14ac:dyDescent="0.25">
      <c r="B40" s="97"/>
      <c r="G40" s="98"/>
    </row>
    <row r="41" spans="2:7" x14ac:dyDescent="0.25">
      <c r="B41" s="107" t="s">
        <v>244</v>
      </c>
      <c r="C41" s="6" t="s">
        <v>245</v>
      </c>
      <c r="D41" s="6"/>
      <c r="E41" s="6"/>
      <c r="F41" s="109">
        <f>F37+F38+F39</f>
        <v>17329989.759999998</v>
      </c>
      <c r="G41" s="98"/>
    </row>
    <row r="42" spans="2:7" x14ac:dyDescent="0.25">
      <c r="B42" s="97"/>
      <c r="C42" s="103"/>
      <c r="D42" s="6"/>
      <c r="E42" s="6"/>
      <c r="F42" s="42"/>
      <c r="G42" s="98"/>
    </row>
    <row r="43" spans="2:7" ht="15.75" thickBot="1" x14ac:dyDescent="0.3">
      <c r="B43" s="100"/>
      <c r="C43" s="101"/>
      <c r="D43" s="101"/>
      <c r="E43" s="101"/>
      <c r="F43" s="101"/>
      <c r="G43" s="102"/>
    </row>
  </sheetData>
  <mergeCells count="11">
    <mergeCell ref="D27:E27"/>
    <mergeCell ref="D30:E30"/>
    <mergeCell ref="B8:G8"/>
    <mergeCell ref="B9:G9"/>
    <mergeCell ref="B2:B5"/>
    <mergeCell ref="F2:G2"/>
    <mergeCell ref="F3:G3"/>
    <mergeCell ref="F4:G4"/>
    <mergeCell ref="F5:G5"/>
    <mergeCell ref="C2:E3"/>
    <mergeCell ref="C4:E5"/>
  </mergeCells>
  <printOptions horizontalCentered="1"/>
  <pageMargins left="0.59055118110236227" right="0.39370078740157483" top="0.74803149606299213" bottom="0.74803149606299213" header="0.31496062992125984" footer="0.31496062992125984"/>
  <pageSetup paperSize="9" scale="59" fitToHeight="0"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05"/>
  <sheetViews>
    <sheetView showGridLines="0" tabSelected="1" view="pageBreakPreview" topLeftCell="A667" zoomScale="85" zoomScaleNormal="85" zoomScaleSheetLayoutView="85" workbookViewId="0">
      <selection sqref="A1:G705"/>
    </sheetView>
  </sheetViews>
  <sheetFormatPr baseColWidth="10" defaultColWidth="10.7109375" defaultRowHeight="15" x14ac:dyDescent="0.25"/>
  <cols>
    <col min="1" max="1" width="2.5703125" customWidth="1"/>
    <col min="2" max="2" width="21.140625" customWidth="1"/>
    <col min="3" max="3" width="106.7109375" customWidth="1"/>
    <col min="4" max="4" width="10.28515625" style="17" customWidth="1"/>
    <col min="5" max="5" width="13.28515625" style="106" customWidth="1"/>
    <col min="6" max="6" width="11.28515625" customWidth="1"/>
    <col min="7" max="7" width="15" customWidth="1"/>
  </cols>
  <sheetData>
    <row r="1" spans="1:11" ht="10.15" customHeight="1" x14ac:dyDescent="0.25">
      <c r="E1" s="17"/>
    </row>
    <row r="2" spans="1:11" s="43" customFormat="1" ht="13.15" customHeight="1" x14ac:dyDescent="0.25">
      <c r="B2" s="216"/>
      <c r="C2" s="204" t="s">
        <v>246</v>
      </c>
      <c r="D2" s="205"/>
      <c r="E2" s="206"/>
      <c r="F2" s="223" t="s">
        <v>214</v>
      </c>
      <c r="G2" s="224"/>
      <c r="H2" s="46"/>
      <c r="I2" s="46"/>
      <c r="J2" s="46"/>
      <c r="K2" s="46"/>
    </row>
    <row r="3" spans="1:11" s="43" customFormat="1" ht="13.15" customHeight="1" x14ac:dyDescent="0.25">
      <c r="B3" s="217"/>
      <c r="C3" s="207"/>
      <c r="D3" s="208"/>
      <c r="E3" s="209"/>
      <c r="F3" s="225" t="s">
        <v>215</v>
      </c>
      <c r="G3" s="226"/>
      <c r="H3" s="46"/>
      <c r="I3" s="46"/>
      <c r="J3" s="46"/>
      <c r="K3" s="46"/>
    </row>
    <row r="4" spans="1:11" s="43" customFormat="1" ht="17.649999999999999" customHeight="1" x14ac:dyDescent="0.25">
      <c r="B4" s="217"/>
      <c r="C4" s="210" t="s">
        <v>216</v>
      </c>
      <c r="D4" s="211"/>
      <c r="E4" s="212"/>
      <c r="F4" s="225" t="s">
        <v>217</v>
      </c>
      <c r="G4" s="226"/>
      <c r="H4" s="46"/>
      <c r="I4" s="46"/>
      <c r="J4" s="46"/>
      <c r="K4" s="46"/>
    </row>
    <row r="5" spans="1:11" s="43" customFormat="1" ht="12.4" customHeight="1" x14ac:dyDescent="0.25">
      <c r="B5" s="218"/>
      <c r="C5" s="213"/>
      <c r="D5" s="214"/>
      <c r="E5" s="215"/>
      <c r="F5" s="227" t="s">
        <v>247</v>
      </c>
      <c r="G5" s="228"/>
    </row>
    <row r="6" spans="1:11" s="43" customFormat="1" ht="12.75" x14ac:dyDescent="0.25">
      <c r="B6" s="197"/>
      <c r="C6" s="197"/>
      <c r="D6" s="197"/>
      <c r="E6" s="197"/>
      <c r="F6" s="197"/>
      <c r="G6" s="47"/>
      <c r="H6" s="47"/>
      <c r="I6" s="47"/>
      <c r="J6" s="47"/>
      <c r="K6" s="47"/>
    </row>
    <row r="7" spans="1:11" s="43" customFormat="1" ht="60" x14ac:dyDescent="0.25">
      <c r="B7" s="114" t="s">
        <v>220</v>
      </c>
      <c r="C7" s="160" t="s">
        <v>554</v>
      </c>
      <c r="F7" s="116"/>
      <c r="G7" s="116"/>
    </row>
    <row r="8" spans="1:11" s="43" customFormat="1" x14ac:dyDescent="0.25">
      <c r="B8" s="114" t="s">
        <v>224</v>
      </c>
      <c r="C8" s="161" t="s">
        <v>555</v>
      </c>
      <c r="F8" s="116"/>
      <c r="G8" s="116"/>
    </row>
    <row r="9" spans="1:11" s="43" customFormat="1" x14ac:dyDescent="0.25">
      <c r="B9" s="3" t="s">
        <v>248</v>
      </c>
      <c r="C9" s="161" t="s">
        <v>556</v>
      </c>
      <c r="D9" s="115"/>
      <c r="F9" s="116"/>
      <c r="G9" s="116"/>
    </row>
    <row r="10" spans="1:11" s="44" customFormat="1" ht="18.600000000000001" customHeight="1" x14ac:dyDescent="0.25">
      <c r="B10" s="221" t="s">
        <v>249</v>
      </c>
      <c r="C10" s="222" t="s">
        <v>557</v>
      </c>
      <c r="D10" s="219"/>
      <c r="E10" s="219"/>
      <c r="F10" s="43"/>
      <c r="G10" s="43"/>
    </row>
    <row r="11" spans="1:11" s="44" customFormat="1" ht="15" customHeight="1" x14ac:dyDescent="0.25">
      <c r="B11" s="221"/>
      <c r="C11" s="222"/>
      <c r="D11" s="219"/>
      <c r="E11" s="219"/>
      <c r="F11" s="43"/>
      <c r="G11" s="43"/>
    </row>
    <row r="12" spans="1:11" s="45" customFormat="1" x14ac:dyDescent="0.25">
      <c r="A12"/>
      <c r="B12" s="114" t="s">
        <v>250</v>
      </c>
      <c r="C12" s="43" t="s">
        <v>251</v>
      </c>
      <c r="D12" s="117"/>
      <c r="E12" s="43"/>
      <c r="F12" s="43"/>
      <c r="G12" s="43"/>
    </row>
    <row r="13" spans="1:11" s="45" customFormat="1" ht="15" customHeight="1" x14ac:dyDescent="0.25">
      <c r="A13"/>
      <c r="B13" s="220" t="s">
        <v>252</v>
      </c>
      <c r="C13" s="220"/>
      <c r="D13" s="220"/>
      <c r="E13" s="220"/>
      <c r="F13" s="220"/>
      <c r="G13" s="220"/>
      <c r="H13" s="48"/>
      <c r="I13" s="48"/>
      <c r="J13" s="48"/>
      <c r="K13" s="48"/>
    </row>
    <row r="15" spans="1:11" ht="33" customHeight="1" x14ac:dyDescent="0.25">
      <c r="B15" s="125" t="s">
        <v>253</v>
      </c>
      <c r="C15" s="126" t="s">
        <v>254</v>
      </c>
      <c r="D15" s="126" t="s">
        <v>255</v>
      </c>
      <c r="E15" s="127" t="s">
        <v>256</v>
      </c>
      <c r="F15" s="128" t="s">
        <v>257</v>
      </c>
      <c r="G15" s="128" t="s">
        <v>258</v>
      </c>
    </row>
    <row r="16" spans="1:11" x14ac:dyDescent="0.25">
      <c r="B16" s="146">
        <v>1</v>
      </c>
      <c r="C16" s="137" t="s">
        <v>259</v>
      </c>
      <c r="D16" s="144"/>
      <c r="E16" s="145"/>
      <c r="F16" s="145"/>
      <c r="G16" s="145"/>
    </row>
    <row r="17" spans="2:7" x14ac:dyDescent="0.25">
      <c r="B17" s="147">
        <v>1.01</v>
      </c>
      <c r="C17" s="138" t="s">
        <v>260</v>
      </c>
      <c r="D17" s="139" t="s">
        <v>261</v>
      </c>
      <c r="E17" s="105">
        <v>0.5</v>
      </c>
      <c r="F17" s="105">
        <v>7543.31</v>
      </c>
      <c r="G17" s="105">
        <f>+ROUND(E17*F17,2)</f>
        <v>3771.66</v>
      </c>
    </row>
    <row r="18" spans="2:7" x14ac:dyDescent="0.25">
      <c r="B18" s="147">
        <v>1.02</v>
      </c>
      <c r="C18" s="138" t="s">
        <v>262</v>
      </c>
      <c r="D18" s="139" t="s">
        <v>261</v>
      </c>
      <c r="E18" s="105">
        <v>17.329999999999998</v>
      </c>
      <c r="F18" s="105">
        <v>7566.55</v>
      </c>
      <c r="G18" s="105">
        <f t="shared" ref="G18:G80" si="0">+ROUND(E18*F18,2)</f>
        <v>131128.31</v>
      </c>
    </row>
    <row r="19" spans="2:7" x14ac:dyDescent="0.25">
      <c r="B19" s="147">
        <v>1.03</v>
      </c>
      <c r="C19" s="138" t="s">
        <v>263</v>
      </c>
      <c r="D19" s="139" t="s">
        <v>261</v>
      </c>
      <c r="E19" s="105">
        <v>0.5</v>
      </c>
      <c r="F19" s="105">
        <v>14449.31</v>
      </c>
      <c r="G19" s="105">
        <f t="shared" si="0"/>
        <v>7224.66</v>
      </c>
    </row>
    <row r="20" spans="2:7" x14ac:dyDescent="0.25">
      <c r="B20" s="147">
        <v>1.04</v>
      </c>
      <c r="C20" s="138" t="s">
        <v>264</v>
      </c>
      <c r="D20" s="139" t="s">
        <v>265</v>
      </c>
      <c r="E20" s="105">
        <v>1</v>
      </c>
      <c r="F20" s="105">
        <v>2926.5</v>
      </c>
      <c r="G20" s="105">
        <f t="shared" si="0"/>
        <v>2926.5</v>
      </c>
    </row>
    <row r="21" spans="2:7" x14ac:dyDescent="0.25">
      <c r="B21" s="147">
        <v>1.05</v>
      </c>
      <c r="C21" s="129" t="s">
        <v>266</v>
      </c>
      <c r="D21" s="139"/>
      <c r="E21" s="105"/>
      <c r="F21" s="105"/>
      <c r="G21" s="105"/>
    </row>
    <row r="22" spans="2:7" x14ac:dyDescent="0.25">
      <c r="B22" s="148">
        <v>1.0501</v>
      </c>
      <c r="C22" s="138" t="s">
        <v>267</v>
      </c>
      <c r="D22" s="139" t="s">
        <v>19</v>
      </c>
      <c r="E22" s="105">
        <v>4955.2300000000005</v>
      </c>
      <c r="F22" s="105">
        <v>8.9700000000000006</v>
      </c>
      <c r="G22" s="105">
        <f t="shared" si="0"/>
        <v>44448.41</v>
      </c>
    </row>
    <row r="23" spans="2:7" x14ac:dyDescent="0.25">
      <c r="B23" s="148">
        <v>1.0502</v>
      </c>
      <c r="C23" s="138" t="s">
        <v>268</v>
      </c>
      <c r="D23" s="139" t="s">
        <v>19</v>
      </c>
      <c r="E23" s="105">
        <v>0</v>
      </c>
      <c r="F23" s="105">
        <v>26.91</v>
      </c>
      <c r="G23" s="105">
        <f t="shared" si="0"/>
        <v>0</v>
      </c>
    </row>
    <row r="24" spans="2:7" x14ac:dyDescent="0.25">
      <c r="B24" s="148">
        <v>1.0503</v>
      </c>
      <c r="C24" s="138" t="s">
        <v>269</v>
      </c>
      <c r="D24" s="139" t="s">
        <v>19</v>
      </c>
      <c r="E24" s="105">
        <v>0</v>
      </c>
      <c r="F24" s="105">
        <v>56.06</v>
      </c>
      <c r="G24" s="105">
        <f t="shared" si="0"/>
        <v>0</v>
      </c>
    </row>
    <row r="25" spans="2:7" x14ac:dyDescent="0.25">
      <c r="B25" s="148">
        <v>1.0504</v>
      </c>
      <c r="C25" s="138" t="s">
        <v>270</v>
      </c>
      <c r="D25" s="139" t="s">
        <v>19</v>
      </c>
      <c r="E25" s="105">
        <v>1238.81</v>
      </c>
      <c r="F25" s="105">
        <v>36.75</v>
      </c>
      <c r="G25" s="105">
        <f t="shared" si="0"/>
        <v>45526.27</v>
      </c>
    </row>
    <row r="26" spans="2:7" x14ac:dyDescent="0.25">
      <c r="B26" s="148">
        <v>1.0505</v>
      </c>
      <c r="C26" s="138" t="s">
        <v>271</v>
      </c>
      <c r="D26" s="139" t="s">
        <v>19</v>
      </c>
      <c r="E26" s="105">
        <v>1238.81</v>
      </c>
      <c r="F26" s="105">
        <v>9.7000000000000011</v>
      </c>
      <c r="G26" s="105">
        <f t="shared" si="0"/>
        <v>12016.46</v>
      </c>
    </row>
    <row r="27" spans="2:7" x14ac:dyDescent="0.25">
      <c r="B27" s="148">
        <v>1.0506</v>
      </c>
      <c r="C27" s="138" t="s">
        <v>272</v>
      </c>
      <c r="D27" s="139" t="s">
        <v>273</v>
      </c>
      <c r="E27" s="105">
        <v>1952.46</v>
      </c>
      <c r="F27" s="105">
        <v>4.3899999999999997</v>
      </c>
      <c r="G27" s="105">
        <f t="shared" si="0"/>
        <v>8571.2999999999993</v>
      </c>
    </row>
    <row r="28" spans="2:7" x14ac:dyDescent="0.25">
      <c r="B28" s="148">
        <v>1.0507</v>
      </c>
      <c r="C28" s="138" t="s">
        <v>274</v>
      </c>
      <c r="D28" s="139" t="s">
        <v>273</v>
      </c>
      <c r="E28" s="105">
        <v>0</v>
      </c>
      <c r="F28" s="105">
        <v>2.19</v>
      </c>
      <c r="G28" s="105">
        <f t="shared" si="0"/>
        <v>0</v>
      </c>
    </row>
    <row r="29" spans="2:7" x14ac:dyDescent="0.25">
      <c r="B29" s="148">
        <v>1.0508</v>
      </c>
      <c r="C29" s="138" t="s">
        <v>275</v>
      </c>
      <c r="D29" s="139" t="s">
        <v>19</v>
      </c>
      <c r="E29" s="105">
        <v>0</v>
      </c>
      <c r="F29" s="105">
        <v>9.7000000000000011</v>
      </c>
      <c r="G29" s="105">
        <f t="shared" si="0"/>
        <v>0</v>
      </c>
    </row>
    <row r="30" spans="2:7" x14ac:dyDescent="0.25">
      <c r="B30" s="148">
        <v>1.0508999999999999</v>
      </c>
      <c r="C30" s="138" t="s">
        <v>276</v>
      </c>
      <c r="D30" s="139" t="s">
        <v>273</v>
      </c>
      <c r="E30" s="105">
        <v>0</v>
      </c>
      <c r="F30" s="105">
        <v>4.3899999999999997</v>
      </c>
      <c r="G30" s="105">
        <f t="shared" si="0"/>
        <v>0</v>
      </c>
    </row>
    <row r="31" spans="2:7" x14ac:dyDescent="0.25">
      <c r="B31" s="148">
        <v>1.0509999999999999</v>
      </c>
      <c r="C31" s="138" t="s">
        <v>277</v>
      </c>
      <c r="D31" s="139" t="s">
        <v>273</v>
      </c>
      <c r="E31" s="105">
        <v>0</v>
      </c>
      <c r="F31" s="105">
        <v>2.19</v>
      </c>
      <c r="G31" s="105">
        <f t="shared" si="0"/>
        <v>0</v>
      </c>
    </row>
    <row r="32" spans="2:7" x14ac:dyDescent="0.25">
      <c r="B32" s="148">
        <v>1.0510999999999999</v>
      </c>
      <c r="C32" s="138" t="s">
        <v>278</v>
      </c>
      <c r="D32" s="139" t="s">
        <v>273</v>
      </c>
      <c r="E32" s="105">
        <v>3716.42</v>
      </c>
      <c r="F32" s="105">
        <v>4.3899999999999997</v>
      </c>
      <c r="G32" s="105">
        <f t="shared" si="0"/>
        <v>16315.08</v>
      </c>
    </row>
    <row r="33" spans="2:7" x14ac:dyDescent="0.25">
      <c r="B33" s="148">
        <v>1.0511999999999999</v>
      </c>
      <c r="C33" s="138" t="s">
        <v>279</v>
      </c>
      <c r="D33" s="139" t="s">
        <v>273</v>
      </c>
      <c r="E33" s="105">
        <v>148.66</v>
      </c>
      <c r="F33" s="105">
        <v>2.19</v>
      </c>
      <c r="G33" s="105">
        <f t="shared" si="0"/>
        <v>325.57</v>
      </c>
    </row>
    <row r="34" spans="2:7" x14ac:dyDescent="0.25">
      <c r="B34" s="148">
        <v>1.0512999999999999</v>
      </c>
      <c r="C34" s="138" t="s">
        <v>280</v>
      </c>
      <c r="D34" s="139" t="s">
        <v>12</v>
      </c>
      <c r="E34" s="105">
        <v>21236.67</v>
      </c>
      <c r="F34" s="105">
        <v>4.12</v>
      </c>
      <c r="G34" s="105">
        <f t="shared" si="0"/>
        <v>87495.08</v>
      </c>
    </row>
    <row r="35" spans="2:7" x14ac:dyDescent="0.25">
      <c r="B35" s="148">
        <v>1.0513999999999999</v>
      </c>
      <c r="C35" s="138" t="s">
        <v>281</v>
      </c>
      <c r="D35" s="139" t="s">
        <v>273</v>
      </c>
      <c r="E35" s="105">
        <v>10618.34</v>
      </c>
      <c r="F35" s="105">
        <v>4.3899999999999997</v>
      </c>
      <c r="G35" s="105">
        <f t="shared" si="0"/>
        <v>46614.51</v>
      </c>
    </row>
    <row r="36" spans="2:7" x14ac:dyDescent="0.25">
      <c r="B36" s="148">
        <v>1.0514999999999999</v>
      </c>
      <c r="C36" s="138" t="s">
        <v>282</v>
      </c>
      <c r="D36" s="139" t="s">
        <v>273</v>
      </c>
      <c r="E36" s="105">
        <v>36399.660000000003</v>
      </c>
      <c r="F36" s="105">
        <v>2.19</v>
      </c>
      <c r="G36" s="105">
        <f t="shared" si="0"/>
        <v>79715.259999999995</v>
      </c>
    </row>
    <row r="37" spans="2:7" x14ac:dyDescent="0.25">
      <c r="B37" s="148">
        <v>1.0515999999999999</v>
      </c>
      <c r="C37" s="138" t="s">
        <v>283</v>
      </c>
      <c r="D37" s="139" t="s">
        <v>265</v>
      </c>
      <c r="E37" s="105">
        <v>1</v>
      </c>
      <c r="F37" s="105">
        <v>1854.3600000000001</v>
      </c>
      <c r="G37" s="105">
        <f t="shared" si="0"/>
        <v>1854.36</v>
      </c>
    </row>
    <row r="38" spans="2:7" x14ac:dyDescent="0.25">
      <c r="B38" s="148">
        <v>1.0516999999999999</v>
      </c>
      <c r="C38" s="138" t="s">
        <v>284</v>
      </c>
      <c r="D38" s="139" t="s">
        <v>261</v>
      </c>
      <c r="E38" s="105">
        <v>18.329999999999998</v>
      </c>
      <c r="F38" s="105">
        <v>15091.300000000001</v>
      </c>
      <c r="G38" s="105">
        <f t="shared" si="0"/>
        <v>276623.53000000003</v>
      </c>
    </row>
    <row r="39" spans="2:7" x14ac:dyDescent="0.25">
      <c r="B39" s="147">
        <v>1.06</v>
      </c>
      <c r="C39" s="129" t="s">
        <v>285</v>
      </c>
      <c r="D39" s="139"/>
      <c r="E39" s="105"/>
      <c r="F39" s="105"/>
      <c r="G39" s="105"/>
    </row>
    <row r="40" spans="2:7" x14ac:dyDescent="0.25">
      <c r="B40" s="148">
        <v>1.0601</v>
      </c>
      <c r="C40" s="138" t="s">
        <v>285</v>
      </c>
      <c r="D40" s="139" t="s">
        <v>7</v>
      </c>
      <c r="E40" s="105">
        <v>39.369999999999997</v>
      </c>
      <c r="F40" s="105">
        <v>6502</v>
      </c>
      <c r="G40" s="105">
        <f t="shared" si="0"/>
        <v>255983.74</v>
      </c>
    </row>
    <row r="41" spans="2:7" x14ac:dyDescent="0.25">
      <c r="B41" s="148">
        <v>1.0602</v>
      </c>
      <c r="C41" s="138" t="s">
        <v>286</v>
      </c>
      <c r="D41" s="139" t="s">
        <v>265</v>
      </c>
      <c r="E41" s="105">
        <v>2</v>
      </c>
      <c r="F41" s="105">
        <v>1854.3600000000001</v>
      </c>
      <c r="G41" s="105">
        <f t="shared" si="0"/>
        <v>3708.72</v>
      </c>
    </row>
    <row r="42" spans="2:7" x14ac:dyDescent="0.25">
      <c r="B42" s="148">
        <v>1.0603</v>
      </c>
      <c r="C42" s="138" t="s">
        <v>287</v>
      </c>
      <c r="D42" s="139" t="s">
        <v>265</v>
      </c>
      <c r="E42" s="105">
        <v>11</v>
      </c>
      <c r="F42" s="105">
        <v>3791.82</v>
      </c>
      <c r="G42" s="105">
        <f t="shared" si="0"/>
        <v>41710.019999999997</v>
      </c>
    </row>
    <row r="43" spans="2:7" x14ac:dyDescent="0.25">
      <c r="B43" s="147">
        <v>1.07</v>
      </c>
      <c r="C43" s="129" t="s">
        <v>288</v>
      </c>
      <c r="D43" s="139" t="s">
        <v>261</v>
      </c>
      <c r="E43" s="105">
        <v>18.329999999999998</v>
      </c>
      <c r="F43" s="105">
        <v>9615.380000000001</v>
      </c>
      <c r="G43" s="105">
        <f t="shared" si="0"/>
        <v>176249.92</v>
      </c>
    </row>
    <row r="44" spans="2:7" x14ac:dyDescent="0.25">
      <c r="B44" s="147">
        <v>1.08</v>
      </c>
      <c r="C44" s="129" t="s">
        <v>289</v>
      </c>
      <c r="D44" s="139" t="s">
        <v>19</v>
      </c>
      <c r="E44" s="105">
        <v>133448.70000000001</v>
      </c>
      <c r="F44" s="105">
        <v>5.29</v>
      </c>
      <c r="G44" s="105">
        <f t="shared" si="0"/>
        <v>705943.62</v>
      </c>
    </row>
    <row r="45" spans="2:7" x14ac:dyDescent="0.25">
      <c r="B45" s="147">
        <v>1.0900000000000001</v>
      </c>
      <c r="C45" s="129" t="s">
        <v>290</v>
      </c>
      <c r="D45" s="139" t="s">
        <v>261</v>
      </c>
      <c r="E45" s="105">
        <v>18.329999999999998</v>
      </c>
      <c r="F45" s="105">
        <v>6300</v>
      </c>
      <c r="G45" s="105">
        <f t="shared" si="0"/>
        <v>115479</v>
      </c>
    </row>
    <row r="46" spans="2:7" x14ac:dyDescent="0.25">
      <c r="B46" s="147">
        <v>1.1000000000000001</v>
      </c>
      <c r="C46" s="129" t="s">
        <v>291</v>
      </c>
      <c r="D46" s="139" t="s">
        <v>292</v>
      </c>
      <c r="E46" s="105">
        <v>1</v>
      </c>
      <c r="F46" s="105">
        <v>202000</v>
      </c>
      <c r="G46" s="105">
        <f t="shared" si="0"/>
        <v>202000</v>
      </c>
    </row>
    <row r="47" spans="2:7" x14ac:dyDescent="0.25">
      <c r="B47" s="147">
        <v>1.1100000000000001</v>
      </c>
      <c r="C47" s="129" t="s">
        <v>293</v>
      </c>
      <c r="D47" s="139" t="s">
        <v>292</v>
      </c>
      <c r="E47" s="105">
        <v>1</v>
      </c>
      <c r="F47" s="105">
        <v>202000</v>
      </c>
      <c r="G47" s="105">
        <f t="shared" si="0"/>
        <v>202000</v>
      </c>
    </row>
    <row r="48" spans="2:7" x14ac:dyDescent="0.25">
      <c r="B48" s="147">
        <v>1.1200000000000001</v>
      </c>
      <c r="C48" s="129" t="s">
        <v>294</v>
      </c>
      <c r="D48" s="139"/>
      <c r="E48" s="105"/>
      <c r="F48" s="105"/>
      <c r="G48" s="105"/>
    </row>
    <row r="49" spans="2:7" x14ac:dyDescent="0.25">
      <c r="B49" s="148">
        <v>1.1201000000000001</v>
      </c>
      <c r="C49" s="138" t="s">
        <v>295</v>
      </c>
      <c r="D49" s="139" t="s">
        <v>12</v>
      </c>
      <c r="E49" s="105">
        <v>25925.82</v>
      </c>
      <c r="F49" s="105">
        <v>10.3</v>
      </c>
      <c r="G49" s="105">
        <f t="shared" si="0"/>
        <v>267035.95</v>
      </c>
    </row>
    <row r="50" spans="2:7" x14ac:dyDescent="0.25">
      <c r="B50" s="148">
        <v>1.1202000000000001</v>
      </c>
      <c r="C50" s="138" t="s">
        <v>296</v>
      </c>
      <c r="D50" s="139" t="s">
        <v>292</v>
      </c>
      <c r="E50" s="105">
        <v>1</v>
      </c>
      <c r="F50" s="105">
        <v>454631.25</v>
      </c>
      <c r="G50" s="105">
        <f t="shared" si="0"/>
        <v>454631.25</v>
      </c>
    </row>
    <row r="51" spans="2:7" x14ac:dyDescent="0.25">
      <c r="B51" s="148">
        <v>1.1203000000000001</v>
      </c>
      <c r="C51" s="138" t="s">
        <v>297</v>
      </c>
      <c r="D51" s="139" t="s">
        <v>261</v>
      </c>
      <c r="E51" s="105">
        <v>18.329999999999998</v>
      </c>
      <c r="F51" s="105">
        <v>8186.77</v>
      </c>
      <c r="G51" s="105">
        <f t="shared" si="0"/>
        <v>150063.49</v>
      </c>
    </row>
    <row r="52" spans="2:7" x14ac:dyDescent="0.25">
      <c r="B52" s="148">
        <v>1.1204000000000001</v>
      </c>
      <c r="C52" s="138" t="s">
        <v>280</v>
      </c>
      <c r="D52" s="139" t="s">
        <v>12</v>
      </c>
      <c r="E52" s="105">
        <v>25925.82</v>
      </c>
      <c r="F52" s="105">
        <v>4.12</v>
      </c>
      <c r="G52" s="105">
        <f t="shared" si="0"/>
        <v>106814.38</v>
      </c>
    </row>
    <row r="53" spans="2:7" x14ac:dyDescent="0.25">
      <c r="B53" s="148">
        <v>1.1205000000000001</v>
      </c>
      <c r="C53" s="138" t="s">
        <v>281</v>
      </c>
      <c r="D53" s="139" t="s">
        <v>273</v>
      </c>
      <c r="E53" s="105">
        <v>5185.17</v>
      </c>
      <c r="F53" s="105">
        <v>4.3899999999999997</v>
      </c>
      <c r="G53" s="105">
        <f t="shared" si="0"/>
        <v>22762.9</v>
      </c>
    </row>
    <row r="54" spans="2:7" x14ac:dyDescent="0.25">
      <c r="B54" s="148">
        <v>1.1206</v>
      </c>
      <c r="C54" s="138" t="s">
        <v>282</v>
      </c>
      <c r="D54" s="139" t="s">
        <v>273</v>
      </c>
      <c r="E54" s="105">
        <v>38183.550000000003</v>
      </c>
      <c r="F54" s="105">
        <v>2.19</v>
      </c>
      <c r="G54" s="105">
        <f t="shared" si="0"/>
        <v>83621.97</v>
      </c>
    </row>
    <row r="55" spans="2:7" x14ac:dyDescent="0.25">
      <c r="B55" s="147">
        <v>1.1300000000000001</v>
      </c>
      <c r="C55" s="129" t="s">
        <v>298</v>
      </c>
      <c r="D55" s="139" t="s">
        <v>261</v>
      </c>
      <c r="E55" s="105">
        <v>18.329999999999998</v>
      </c>
      <c r="F55" s="105">
        <v>12250</v>
      </c>
      <c r="G55" s="105">
        <f t="shared" si="0"/>
        <v>224542.5</v>
      </c>
    </row>
    <row r="56" spans="2:7" x14ac:dyDescent="0.25">
      <c r="B56" s="147">
        <v>1.1400000000000001</v>
      </c>
      <c r="C56" s="129" t="s">
        <v>299</v>
      </c>
      <c r="D56" s="139" t="s">
        <v>12</v>
      </c>
      <c r="E56" s="105">
        <v>552931.51</v>
      </c>
      <c r="F56" s="105">
        <v>3.24</v>
      </c>
      <c r="G56" s="105">
        <f t="shared" si="0"/>
        <v>1791498.09</v>
      </c>
    </row>
    <row r="57" spans="2:7" x14ac:dyDescent="0.25">
      <c r="B57" s="147">
        <v>1.1500000000000001</v>
      </c>
      <c r="C57" s="129" t="s">
        <v>300</v>
      </c>
      <c r="D57" s="139" t="s">
        <v>19</v>
      </c>
      <c r="E57" s="105">
        <v>579998.09</v>
      </c>
      <c r="F57" s="105">
        <v>4.9800000000000004</v>
      </c>
      <c r="G57" s="105">
        <f t="shared" si="0"/>
        <v>2888390.49</v>
      </c>
    </row>
    <row r="58" spans="2:7" x14ac:dyDescent="0.25">
      <c r="B58" s="147">
        <v>1.1600000000000001</v>
      </c>
      <c r="C58" s="129" t="s">
        <v>301</v>
      </c>
      <c r="D58" s="139" t="s">
        <v>12</v>
      </c>
      <c r="E58" s="105">
        <v>25925.82</v>
      </c>
      <c r="F58" s="105">
        <v>12.91</v>
      </c>
      <c r="G58" s="105">
        <f t="shared" si="0"/>
        <v>334702.34000000003</v>
      </c>
    </row>
    <row r="59" spans="2:7" x14ac:dyDescent="0.25">
      <c r="B59" s="146">
        <v>2</v>
      </c>
      <c r="C59" s="137" t="s">
        <v>302</v>
      </c>
      <c r="D59" s="140"/>
      <c r="E59" s="130"/>
      <c r="F59" s="130"/>
      <c r="G59" s="130"/>
    </row>
    <row r="60" spans="2:7" x14ac:dyDescent="0.25">
      <c r="B60" s="131">
        <v>2.0099999999999998</v>
      </c>
      <c r="C60" s="141" t="s">
        <v>303</v>
      </c>
      <c r="D60" s="142"/>
      <c r="E60" s="132"/>
      <c r="F60" s="105"/>
      <c r="G60" s="105"/>
    </row>
    <row r="61" spans="2:7" x14ac:dyDescent="0.25">
      <c r="B61" s="133">
        <v>2.0101</v>
      </c>
      <c r="C61" s="138" t="s">
        <v>280</v>
      </c>
      <c r="D61" s="139" t="s">
        <v>12</v>
      </c>
      <c r="E61" s="105">
        <v>0</v>
      </c>
      <c r="F61" s="105">
        <v>4.12</v>
      </c>
      <c r="G61" s="105">
        <f t="shared" si="0"/>
        <v>0</v>
      </c>
    </row>
    <row r="62" spans="2:7" x14ac:dyDescent="0.25">
      <c r="B62" s="133">
        <v>2.0102000000000002</v>
      </c>
      <c r="C62" s="138" t="s">
        <v>281</v>
      </c>
      <c r="D62" s="139" t="s">
        <v>273</v>
      </c>
      <c r="E62" s="105">
        <v>0</v>
      </c>
      <c r="F62" s="105">
        <v>4.3899999999999997</v>
      </c>
      <c r="G62" s="105">
        <f t="shared" si="0"/>
        <v>0</v>
      </c>
    </row>
    <row r="63" spans="2:7" x14ac:dyDescent="0.25">
      <c r="B63" s="133">
        <v>2.0103000000000004</v>
      </c>
      <c r="C63" s="138" t="s">
        <v>282</v>
      </c>
      <c r="D63" s="139" t="s">
        <v>273</v>
      </c>
      <c r="E63" s="105">
        <v>0</v>
      </c>
      <c r="F63" s="105">
        <v>2.19</v>
      </c>
      <c r="G63" s="105">
        <f t="shared" si="0"/>
        <v>0</v>
      </c>
    </row>
    <row r="64" spans="2:7" x14ac:dyDescent="0.25">
      <c r="B64" s="133">
        <v>2.0104000000000006</v>
      </c>
      <c r="C64" s="138" t="s">
        <v>304</v>
      </c>
      <c r="D64" s="139" t="s">
        <v>19</v>
      </c>
      <c r="E64" s="105">
        <v>0</v>
      </c>
      <c r="F64" s="105">
        <v>5.62</v>
      </c>
      <c r="G64" s="105">
        <f t="shared" si="0"/>
        <v>0</v>
      </c>
    </row>
    <row r="65" spans="2:7" x14ac:dyDescent="0.25">
      <c r="B65" s="133">
        <v>2.0105000000000008</v>
      </c>
      <c r="C65" s="138" t="s">
        <v>305</v>
      </c>
      <c r="D65" s="139" t="s">
        <v>19</v>
      </c>
      <c r="E65" s="105">
        <v>0</v>
      </c>
      <c r="F65" s="105">
        <v>6.99</v>
      </c>
      <c r="G65" s="105">
        <f t="shared" si="0"/>
        <v>0</v>
      </c>
    </row>
    <row r="66" spans="2:7" x14ac:dyDescent="0.25">
      <c r="B66" s="133">
        <v>2.0106000000000011</v>
      </c>
      <c r="C66" s="138" t="s">
        <v>306</v>
      </c>
      <c r="D66" s="139" t="s">
        <v>19</v>
      </c>
      <c r="E66" s="105">
        <v>0</v>
      </c>
      <c r="F66" s="105">
        <v>8.09</v>
      </c>
      <c r="G66" s="105">
        <f t="shared" si="0"/>
        <v>0</v>
      </c>
    </row>
    <row r="67" spans="2:7" x14ac:dyDescent="0.25">
      <c r="B67" s="133">
        <v>2.0107000000000013</v>
      </c>
      <c r="C67" s="138" t="s">
        <v>307</v>
      </c>
      <c r="D67" s="139" t="s">
        <v>19</v>
      </c>
      <c r="E67" s="105">
        <v>0</v>
      </c>
      <c r="F67" s="105">
        <v>5.62</v>
      </c>
      <c r="G67" s="105">
        <f t="shared" si="0"/>
        <v>0</v>
      </c>
    </row>
    <row r="68" spans="2:7" x14ac:dyDescent="0.25">
      <c r="B68" s="133">
        <v>2.0108000000000015</v>
      </c>
      <c r="C68" s="138" t="s">
        <v>308</v>
      </c>
      <c r="D68" s="139" t="s">
        <v>273</v>
      </c>
      <c r="E68" s="105">
        <v>0</v>
      </c>
      <c r="F68" s="159">
        <v>4.3899999999999997</v>
      </c>
      <c r="G68" s="105">
        <f t="shared" si="0"/>
        <v>0</v>
      </c>
    </row>
    <row r="69" spans="2:7" x14ac:dyDescent="0.25">
      <c r="B69" s="133">
        <v>2.0109000000000017</v>
      </c>
      <c r="C69" s="138" t="s">
        <v>309</v>
      </c>
      <c r="D69" s="139" t="s">
        <v>273</v>
      </c>
      <c r="E69" s="105">
        <v>0</v>
      </c>
      <c r="F69" s="105">
        <v>2.19</v>
      </c>
      <c r="G69" s="105">
        <f t="shared" si="0"/>
        <v>0</v>
      </c>
    </row>
    <row r="70" spans="2:7" x14ac:dyDescent="0.25">
      <c r="B70" s="133">
        <v>2.0110000000000019</v>
      </c>
      <c r="C70" s="138" t="s">
        <v>310</v>
      </c>
      <c r="D70" s="139" t="s">
        <v>273</v>
      </c>
      <c r="E70" s="105">
        <v>0</v>
      </c>
      <c r="F70" s="105">
        <v>4.3899999999999997</v>
      </c>
      <c r="G70" s="105">
        <f t="shared" si="0"/>
        <v>0</v>
      </c>
    </row>
    <row r="71" spans="2:7" x14ac:dyDescent="0.25">
      <c r="B71" s="133">
        <v>2.0111000000000021</v>
      </c>
      <c r="C71" s="138" t="s">
        <v>311</v>
      </c>
      <c r="D71" s="139" t="s">
        <v>273</v>
      </c>
      <c r="E71" s="105">
        <v>0</v>
      </c>
      <c r="F71" s="105">
        <v>2.19</v>
      </c>
      <c r="G71" s="105">
        <f t="shared" si="0"/>
        <v>0</v>
      </c>
    </row>
    <row r="72" spans="2:7" x14ac:dyDescent="0.25">
      <c r="B72" s="133">
        <v>2.0112000000000023</v>
      </c>
      <c r="C72" s="138" t="s">
        <v>312</v>
      </c>
      <c r="D72" s="139" t="s">
        <v>273</v>
      </c>
      <c r="E72" s="105">
        <v>0</v>
      </c>
      <c r="F72" s="105">
        <v>4.3899999999999997</v>
      </c>
      <c r="G72" s="105">
        <f t="shared" si="0"/>
        <v>0</v>
      </c>
    </row>
    <row r="73" spans="2:7" x14ac:dyDescent="0.25">
      <c r="B73" s="133">
        <v>2.0113000000000025</v>
      </c>
      <c r="C73" s="138" t="s">
        <v>313</v>
      </c>
      <c r="D73" s="139" t="s">
        <v>273</v>
      </c>
      <c r="E73" s="105">
        <v>0</v>
      </c>
      <c r="F73" s="105">
        <v>2.19</v>
      </c>
      <c r="G73" s="105">
        <f t="shared" si="0"/>
        <v>0</v>
      </c>
    </row>
    <row r="74" spans="2:7" x14ac:dyDescent="0.25">
      <c r="B74" s="133">
        <v>2.0114000000000027</v>
      </c>
      <c r="C74" s="138" t="s">
        <v>314</v>
      </c>
      <c r="D74" s="139" t="s">
        <v>273</v>
      </c>
      <c r="E74" s="105">
        <v>0</v>
      </c>
      <c r="F74" s="105">
        <v>4.3899999999999997</v>
      </c>
      <c r="G74" s="105">
        <f t="shared" si="0"/>
        <v>0</v>
      </c>
    </row>
    <row r="75" spans="2:7" x14ac:dyDescent="0.25">
      <c r="B75" s="133">
        <v>2.011500000000003</v>
      </c>
      <c r="C75" s="138" t="s">
        <v>315</v>
      </c>
      <c r="D75" s="139" t="s">
        <v>273</v>
      </c>
      <c r="E75" s="105">
        <v>0</v>
      </c>
      <c r="F75" s="105">
        <v>2.19</v>
      </c>
      <c r="G75" s="105">
        <f t="shared" si="0"/>
        <v>0</v>
      </c>
    </row>
    <row r="76" spans="2:7" x14ac:dyDescent="0.25">
      <c r="B76" s="133">
        <v>2.0116000000000032</v>
      </c>
      <c r="C76" s="138" t="s">
        <v>316</v>
      </c>
      <c r="D76" s="139" t="s">
        <v>19</v>
      </c>
      <c r="E76" s="105">
        <v>10365</v>
      </c>
      <c r="F76" s="105">
        <v>7.82</v>
      </c>
      <c r="G76" s="105">
        <f t="shared" si="0"/>
        <v>81054.3</v>
      </c>
    </row>
    <row r="77" spans="2:7" x14ac:dyDescent="0.25">
      <c r="B77" s="133">
        <v>2.0117000000000034</v>
      </c>
      <c r="C77" s="138" t="s">
        <v>317</v>
      </c>
      <c r="D77" s="139" t="s">
        <v>19</v>
      </c>
      <c r="E77" s="105">
        <v>9427</v>
      </c>
      <c r="F77" s="105">
        <v>8.99</v>
      </c>
      <c r="G77" s="105">
        <f t="shared" si="0"/>
        <v>84748.73</v>
      </c>
    </row>
    <row r="78" spans="2:7" x14ac:dyDescent="0.25">
      <c r="B78" s="133">
        <v>2.0118000000000036</v>
      </c>
      <c r="C78" s="138" t="s">
        <v>318</v>
      </c>
      <c r="D78" s="139" t="s">
        <v>19</v>
      </c>
      <c r="E78" s="105">
        <v>0</v>
      </c>
      <c r="F78" s="105">
        <v>33.74</v>
      </c>
      <c r="G78" s="105">
        <f t="shared" si="0"/>
        <v>0</v>
      </c>
    </row>
    <row r="79" spans="2:7" x14ac:dyDescent="0.25">
      <c r="B79" s="133">
        <v>2.0119000000000038</v>
      </c>
      <c r="C79" s="138" t="s">
        <v>319</v>
      </c>
      <c r="D79" s="139" t="s">
        <v>273</v>
      </c>
      <c r="E79" s="105">
        <v>0</v>
      </c>
      <c r="F79" s="105">
        <v>4.3899999999999997</v>
      </c>
      <c r="G79" s="105">
        <f t="shared" si="0"/>
        <v>0</v>
      </c>
    </row>
    <row r="80" spans="2:7" x14ac:dyDescent="0.25">
      <c r="B80" s="133">
        <v>2.012000000000004</v>
      </c>
      <c r="C80" s="138" t="s">
        <v>320</v>
      </c>
      <c r="D80" s="139" t="s">
        <v>273</v>
      </c>
      <c r="E80" s="105">
        <v>0</v>
      </c>
      <c r="F80" s="105">
        <v>2.19</v>
      </c>
      <c r="G80" s="105">
        <f t="shared" si="0"/>
        <v>0</v>
      </c>
    </row>
    <row r="81" spans="2:7" x14ac:dyDescent="0.25">
      <c r="B81" s="149">
        <v>2.0199999999999996</v>
      </c>
      <c r="C81" s="150" t="s">
        <v>321</v>
      </c>
      <c r="D81" s="151"/>
      <c r="E81" s="152"/>
      <c r="F81" s="152"/>
      <c r="G81" s="152"/>
    </row>
    <row r="82" spans="2:7" x14ac:dyDescent="0.25">
      <c r="B82" s="133">
        <v>2.0200999999999998</v>
      </c>
      <c r="C82" s="138" t="s">
        <v>280</v>
      </c>
      <c r="D82" s="139" t="s">
        <v>12</v>
      </c>
      <c r="E82" s="105">
        <v>65813.97</v>
      </c>
      <c r="F82" s="105">
        <v>4.12</v>
      </c>
      <c r="G82" s="105">
        <f t="shared" ref="G82:G145" si="1">+ROUND(E82*F82,2)</f>
        <v>271153.56</v>
      </c>
    </row>
    <row r="83" spans="2:7" x14ac:dyDescent="0.25">
      <c r="B83" s="133">
        <v>2.0202</v>
      </c>
      <c r="C83" s="138" t="s">
        <v>281</v>
      </c>
      <c r="D83" s="139" t="s">
        <v>273</v>
      </c>
      <c r="E83" s="105">
        <v>24186.79</v>
      </c>
      <c r="F83" s="105">
        <v>4.3899999999999997</v>
      </c>
      <c r="G83" s="105">
        <f t="shared" si="1"/>
        <v>106180.01</v>
      </c>
    </row>
    <row r="84" spans="2:7" x14ac:dyDescent="0.25">
      <c r="B84" s="133">
        <v>2.0203000000000002</v>
      </c>
      <c r="C84" s="138" t="s">
        <v>282</v>
      </c>
      <c r="D84" s="139" t="s">
        <v>273</v>
      </c>
      <c r="E84" s="105">
        <v>205885.6</v>
      </c>
      <c r="F84" s="105">
        <v>2.19</v>
      </c>
      <c r="G84" s="105">
        <f t="shared" si="1"/>
        <v>450889.46</v>
      </c>
    </row>
    <row r="85" spans="2:7" x14ac:dyDescent="0.25">
      <c r="B85" s="133">
        <v>2.0204000000000004</v>
      </c>
      <c r="C85" s="138" t="s">
        <v>322</v>
      </c>
      <c r="D85" s="139" t="s">
        <v>19</v>
      </c>
      <c r="E85" s="105">
        <v>152481.94</v>
      </c>
      <c r="F85" s="105">
        <v>5.62</v>
      </c>
      <c r="G85" s="105">
        <f t="shared" si="1"/>
        <v>856948.5</v>
      </c>
    </row>
    <row r="86" spans="2:7" x14ac:dyDescent="0.25">
      <c r="B86" s="133">
        <v>2.0205000000000006</v>
      </c>
      <c r="C86" s="138" t="s">
        <v>323</v>
      </c>
      <c r="D86" s="139" t="s">
        <v>19</v>
      </c>
      <c r="E86" s="105">
        <v>95106.03</v>
      </c>
      <c r="F86" s="105">
        <v>8.7200000000000006</v>
      </c>
      <c r="G86" s="105">
        <f t="shared" si="1"/>
        <v>829324.58</v>
      </c>
    </row>
    <row r="87" spans="2:7" x14ac:dyDescent="0.25">
      <c r="B87" s="133">
        <v>2.0206000000000008</v>
      </c>
      <c r="C87" s="138" t="s">
        <v>324</v>
      </c>
      <c r="D87" s="139" t="s">
        <v>19</v>
      </c>
      <c r="E87" s="105">
        <v>1837.35</v>
      </c>
      <c r="F87" s="105">
        <v>39.800000000000004</v>
      </c>
      <c r="G87" s="105">
        <f t="shared" si="1"/>
        <v>73126.53</v>
      </c>
    </row>
    <row r="88" spans="2:7" x14ac:dyDescent="0.25">
      <c r="B88" s="133">
        <v>2.0207000000000011</v>
      </c>
      <c r="C88" s="138" t="s">
        <v>278</v>
      </c>
      <c r="D88" s="139" t="s">
        <v>273</v>
      </c>
      <c r="E88" s="105">
        <v>50675.5</v>
      </c>
      <c r="F88" s="105">
        <v>4.3899999999999997</v>
      </c>
      <c r="G88" s="105">
        <f t="shared" si="1"/>
        <v>222465.45</v>
      </c>
    </row>
    <row r="89" spans="2:7" x14ac:dyDescent="0.25">
      <c r="B89" s="133">
        <v>2.0208000000000013</v>
      </c>
      <c r="C89" s="138" t="s">
        <v>279</v>
      </c>
      <c r="D89" s="139" t="s">
        <v>273</v>
      </c>
      <c r="E89" s="105">
        <v>409124.9</v>
      </c>
      <c r="F89" s="105">
        <v>2.19</v>
      </c>
      <c r="G89" s="105">
        <f t="shared" si="1"/>
        <v>895983.53</v>
      </c>
    </row>
    <row r="90" spans="2:7" x14ac:dyDescent="0.25">
      <c r="B90" s="133">
        <v>2.0209000000000015</v>
      </c>
      <c r="C90" s="138" t="s">
        <v>325</v>
      </c>
      <c r="D90" s="139" t="s">
        <v>12</v>
      </c>
      <c r="E90" s="105">
        <v>222937.86</v>
      </c>
      <c r="F90" s="105">
        <v>5.9</v>
      </c>
      <c r="G90" s="105">
        <f t="shared" si="1"/>
        <v>1315333.3700000001</v>
      </c>
    </row>
    <row r="91" spans="2:7" x14ac:dyDescent="0.25">
      <c r="B91" s="133">
        <v>2.0210000000000017</v>
      </c>
      <c r="C91" s="138" t="s">
        <v>326</v>
      </c>
      <c r="D91" s="139" t="s">
        <v>19</v>
      </c>
      <c r="E91" s="105">
        <v>155170.1</v>
      </c>
      <c r="F91" s="105">
        <v>10.52</v>
      </c>
      <c r="G91" s="105">
        <f t="shared" si="1"/>
        <v>1632389.45</v>
      </c>
    </row>
    <row r="92" spans="2:7" x14ac:dyDescent="0.25">
      <c r="B92" s="133">
        <v>2.0211000000000019</v>
      </c>
      <c r="C92" s="138" t="s">
        <v>327</v>
      </c>
      <c r="D92" s="139" t="s">
        <v>19</v>
      </c>
      <c r="E92" s="105">
        <v>26853.81</v>
      </c>
      <c r="F92" s="105">
        <v>6.59</v>
      </c>
      <c r="G92" s="105">
        <f t="shared" si="1"/>
        <v>176966.61</v>
      </c>
    </row>
    <row r="93" spans="2:7" x14ac:dyDescent="0.25">
      <c r="B93" s="133">
        <v>2.0212000000000021</v>
      </c>
      <c r="C93" s="138" t="s">
        <v>328</v>
      </c>
      <c r="D93" s="139" t="s">
        <v>12</v>
      </c>
      <c r="E93" s="105">
        <v>141484.81</v>
      </c>
      <c r="F93" s="105">
        <v>4.3500000000000005</v>
      </c>
      <c r="G93" s="105">
        <f t="shared" si="1"/>
        <v>615458.92000000004</v>
      </c>
    </row>
    <row r="94" spans="2:7" x14ac:dyDescent="0.25">
      <c r="B94" s="133">
        <v>2.0213000000000023</v>
      </c>
      <c r="C94" s="138" t="s">
        <v>329</v>
      </c>
      <c r="D94" s="139" t="s">
        <v>12</v>
      </c>
      <c r="E94" s="105">
        <v>125536.11</v>
      </c>
      <c r="F94" s="105">
        <v>9.39</v>
      </c>
      <c r="G94" s="105">
        <f t="shared" si="1"/>
        <v>1178784.07</v>
      </c>
    </row>
    <row r="95" spans="2:7" x14ac:dyDescent="0.25">
      <c r="B95" s="133">
        <v>2.0214000000000025</v>
      </c>
      <c r="C95" s="138" t="s">
        <v>271</v>
      </c>
      <c r="D95" s="139" t="s">
        <v>19</v>
      </c>
      <c r="E95" s="105">
        <v>182023.91</v>
      </c>
      <c r="F95" s="105">
        <v>9.7000000000000011</v>
      </c>
      <c r="G95" s="105">
        <f t="shared" si="1"/>
        <v>1765631.93</v>
      </c>
    </row>
    <row r="96" spans="2:7" x14ac:dyDescent="0.25">
      <c r="B96" s="133">
        <v>2.0215000000000027</v>
      </c>
      <c r="C96" s="138" t="s">
        <v>272</v>
      </c>
      <c r="D96" s="139" t="s">
        <v>273</v>
      </c>
      <c r="E96" s="105">
        <v>173167.89</v>
      </c>
      <c r="F96" s="105">
        <v>4.3899999999999997</v>
      </c>
      <c r="G96" s="105">
        <f t="shared" si="1"/>
        <v>760207.04</v>
      </c>
    </row>
    <row r="97" spans="2:7" x14ac:dyDescent="0.25">
      <c r="B97" s="133">
        <v>2.021600000000003</v>
      </c>
      <c r="C97" s="138" t="s">
        <v>274</v>
      </c>
      <c r="D97" s="139" t="s">
        <v>273</v>
      </c>
      <c r="E97" s="105">
        <v>45545.48</v>
      </c>
      <c r="F97" s="105">
        <v>2.19</v>
      </c>
      <c r="G97" s="105">
        <f t="shared" si="1"/>
        <v>99744.6</v>
      </c>
    </row>
    <row r="98" spans="2:7" x14ac:dyDescent="0.25">
      <c r="B98" s="133">
        <v>2.0217000000000032</v>
      </c>
      <c r="C98" s="138" t="s">
        <v>275</v>
      </c>
      <c r="D98" s="139" t="s">
        <v>19</v>
      </c>
      <c r="E98" s="105">
        <v>0</v>
      </c>
      <c r="F98" s="105">
        <v>9.7000000000000011</v>
      </c>
      <c r="G98" s="105">
        <f t="shared" si="1"/>
        <v>0</v>
      </c>
    </row>
    <row r="99" spans="2:7" x14ac:dyDescent="0.25">
      <c r="B99" s="133">
        <v>2.0218000000000034</v>
      </c>
      <c r="C99" s="138" t="s">
        <v>330</v>
      </c>
      <c r="D99" s="139" t="s">
        <v>273</v>
      </c>
      <c r="E99" s="105">
        <v>0</v>
      </c>
      <c r="F99" s="105">
        <v>4.3899999999999997</v>
      </c>
      <c r="G99" s="105">
        <f t="shared" si="1"/>
        <v>0</v>
      </c>
    </row>
    <row r="100" spans="2:7" x14ac:dyDescent="0.25">
      <c r="B100" s="133">
        <v>2.0219000000000036</v>
      </c>
      <c r="C100" s="138" t="s">
        <v>331</v>
      </c>
      <c r="D100" s="139" t="s">
        <v>273</v>
      </c>
      <c r="E100" s="105">
        <v>0</v>
      </c>
      <c r="F100" s="105">
        <v>2.19</v>
      </c>
      <c r="G100" s="105">
        <f t="shared" si="1"/>
        <v>0</v>
      </c>
    </row>
    <row r="101" spans="2:7" x14ac:dyDescent="0.25">
      <c r="B101" s="133">
        <v>2.0220000000000038</v>
      </c>
      <c r="C101" s="138" t="s">
        <v>301</v>
      </c>
      <c r="D101" s="139" t="s">
        <v>12</v>
      </c>
      <c r="E101" s="105">
        <v>65813.97</v>
      </c>
      <c r="F101" s="105">
        <v>12.91</v>
      </c>
      <c r="G101" s="105">
        <f t="shared" si="1"/>
        <v>849658.35</v>
      </c>
    </row>
    <row r="102" spans="2:7" x14ac:dyDescent="0.25">
      <c r="B102" s="131">
        <v>2.0299999999999994</v>
      </c>
      <c r="C102" s="143" t="s">
        <v>332</v>
      </c>
      <c r="D102" s="142"/>
      <c r="E102" s="134"/>
      <c r="F102" s="105"/>
      <c r="G102" s="105"/>
    </row>
    <row r="103" spans="2:7" x14ac:dyDescent="0.25">
      <c r="B103" s="133">
        <v>2.0300999999999996</v>
      </c>
      <c r="C103" s="138" t="s">
        <v>333</v>
      </c>
      <c r="D103" s="139" t="s">
        <v>273</v>
      </c>
      <c r="E103" s="105">
        <v>169135.18</v>
      </c>
      <c r="F103" s="105">
        <v>4.3899999999999997</v>
      </c>
      <c r="G103" s="105">
        <f t="shared" si="1"/>
        <v>742503.44</v>
      </c>
    </row>
    <row r="104" spans="2:7" x14ac:dyDescent="0.25">
      <c r="B104" s="133">
        <v>2.0301999999999998</v>
      </c>
      <c r="C104" s="138" t="s">
        <v>334</v>
      </c>
      <c r="D104" s="139" t="s">
        <v>273</v>
      </c>
      <c r="E104" s="105">
        <v>3576208.8099999996</v>
      </c>
      <c r="F104" s="105">
        <v>2.19</v>
      </c>
      <c r="G104" s="105">
        <f t="shared" si="1"/>
        <v>7831897.29</v>
      </c>
    </row>
    <row r="105" spans="2:7" x14ac:dyDescent="0.25">
      <c r="B105" s="133">
        <v>2.0303</v>
      </c>
      <c r="C105" s="138" t="s">
        <v>335</v>
      </c>
      <c r="D105" s="139" t="s">
        <v>19</v>
      </c>
      <c r="E105" s="105">
        <v>71404.81</v>
      </c>
      <c r="F105" s="105">
        <v>26.650000000000002</v>
      </c>
      <c r="G105" s="105">
        <f t="shared" si="1"/>
        <v>1902938.19</v>
      </c>
    </row>
    <row r="106" spans="2:7" x14ac:dyDescent="0.25">
      <c r="B106" s="133">
        <v>2.0304000000000002</v>
      </c>
      <c r="C106" s="138" t="s">
        <v>336</v>
      </c>
      <c r="D106" s="139" t="s">
        <v>19</v>
      </c>
      <c r="E106" s="105">
        <v>97730.37</v>
      </c>
      <c r="F106" s="105">
        <v>16.010000000000002</v>
      </c>
      <c r="G106" s="105">
        <f t="shared" si="1"/>
        <v>1564663.22</v>
      </c>
    </row>
    <row r="107" spans="2:7" x14ac:dyDescent="0.25">
      <c r="B107" s="131">
        <v>2.0399999999999991</v>
      </c>
      <c r="C107" s="143" t="s">
        <v>337</v>
      </c>
      <c r="D107" s="142"/>
      <c r="E107" s="134"/>
      <c r="F107" s="105"/>
      <c r="G107" s="105"/>
    </row>
    <row r="108" spans="2:7" x14ac:dyDescent="0.25">
      <c r="B108" s="133">
        <v>2.0400999999999994</v>
      </c>
      <c r="C108" s="138" t="s">
        <v>338</v>
      </c>
      <c r="D108" s="139" t="s">
        <v>19</v>
      </c>
      <c r="E108" s="105">
        <v>20969.079999999998</v>
      </c>
      <c r="F108" s="105">
        <v>4.47</v>
      </c>
      <c r="G108" s="105">
        <f t="shared" si="1"/>
        <v>93731.79</v>
      </c>
    </row>
    <row r="109" spans="2:7" x14ac:dyDescent="0.25">
      <c r="B109" s="133">
        <v>2.0401999999999996</v>
      </c>
      <c r="C109" s="138" t="s">
        <v>339</v>
      </c>
      <c r="D109" s="139" t="s">
        <v>19</v>
      </c>
      <c r="E109" s="105">
        <v>0</v>
      </c>
      <c r="F109" s="105">
        <v>4.47</v>
      </c>
      <c r="G109" s="105">
        <f t="shared" si="1"/>
        <v>0</v>
      </c>
    </row>
    <row r="110" spans="2:7" x14ac:dyDescent="0.25">
      <c r="B110" s="133">
        <v>2.0402999999999998</v>
      </c>
      <c r="C110" s="138" t="s">
        <v>340</v>
      </c>
      <c r="D110" s="139" t="s">
        <v>19</v>
      </c>
      <c r="E110" s="105">
        <v>20945.759999999998</v>
      </c>
      <c r="F110" s="105">
        <v>12.19</v>
      </c>
      <c r="G110" s="105">
        <f t="shared" si="1"/>
        <v>255328.81</v>
      </c>
    </row>
    <row r="111" spans="2:7" x14ac:dyDescent="0.25">
      <c r="B111" s="133">
        <v>2.0404</v>
      </c>
      <c r="C111" s="138" t="s">
        <v>341</v>
      </c>
      <c r="D111" s="139" t="s">
        <v>19</v>
      </c>
      <c r="E111" s="105">
        <v>0</v>
      </c>
      <c r="F111" s="105">
        <v>9.01</v>
      </c>
      <c r="G111" s="105">
        <f t="shared" si="1"/>
        <v>0</v>
      </c>
    </row>
    <row r="112" spans="2:7" x14ac:dyDescent="0.25">
      <c r="B112" s="133">
        <v>2.0405000000000002</v>
      </c>
      <c r="C112" s="138" t="s">
        <v>278</v>
      </c>
      <c r="D112" s="139" t="s">
        <v>273</v>
      </c>
      <c r="E112" s="105">
        <v>0</v>
      </c>
      <c r="F112" s="105">
        <v>4.3899999999999997</v>
      </c>
      <c r="G112" s="105">
        <f t="shared" si="1"/>
        <v>0</v>
      </c>
    </row>
    <row r="113" spans="2:7" x14ac:dyDescent="0.25">
      <c r="B113" s="133">
        <v>2.0406000000000004</v>
      </c>
      <c r="C113" s="138" t="s">
        <v>279</v>
      </c>
      <c r="D113" s="139" t="s">
        <v>273</v>
      </c>
      <c r="E113" s="105">
        <v>0</v>
      </c>
      <c r="F113" s="105">
        <v>2.19</v>
      </c>
      <c r="G113" s="105">
        <f t="shared" si="1"/>
        <v>0</v>
      </c>
    </row>
    <row r="114" spans="2:7" x14ac:dyDescent="0.25">
      <c r="B114" s="133">
        <v>2.0407000000000006</v>
      </c>
      <c r="C114" s="138" t="s">
        <v>342</v>
      </c>
      <c r="D114" s="139" t="s">
        <v>273</v>
      </c>
      <c r="E114" s="105">
        <v>3738.06</v>
      </c>
      <c r="F114" s="105">
        <v>4.3899999999999997</v>
      </c>
      <c r="G114" s="105">
        <f t="shared" si="1"/>
        <v>16410.080000000002</v>
      </c>
    </row>
    <row r="115" spans="2:7" x14ac:dyDescent="0.25">
      <c r="B115" s="133">
        <v>2.0408000000000008</v>
      </c>
      <c r="C115" s="138" t="s">
        <v>343</v>
      </c>
      <c r="D115" s="139" t="s">
        <v>273</v>
      </c>
      <c r="E115" s="105">
        <v>26413.439999999999</v>
      </c>
      <c r="F115" s="105">
        <v>2.19</v>
      </c>
      <c r="G115" s="105">
        <f t="shared" si="1"/>
        <v>57845.43</v>
      </c>
    </row>
    <row r="116" spans="2:7" x14ac:dyDescent="0.25">
      <c r="B116" s="131">
        <v>2.0499999999999989</v>
      </c>
      <c r="C116" s="143" t="s">
        <v>344</v>
      </c>
      <c r="D116" s="153"/>
      <c r="E116" s="154"/>
      <c r="F116" s="105"/>
      <c r="G116" s="105"/>
    </row>
    <row r="117" spans="2:7" x14ac:dyDescent="0.25">
      <c r="B117" s="155">
        <v>2.0500999999999991</v>
      </c>
      <c r="C117" s="138" t="s">
        <v>345</v>
      </c>
      <c r="D117" s="153" t="s">
        <v>12</v>
      </c>
      <c r="E117" s="105">
        <v>1183.1500000000001</v>
      </c>
      <c r="F117" s="105">
        <v>55.24</v>
      </c>
      <c r="G117" s="105">
        <f t="shared" si="1"/>
        <v>65357.21</v>
      </c>
    </row>
    <row r="118" spans="2:7" x14ac:dyDescent="0.25">
      <c r="B118" s="155">
        <v>2.0501999999999994</v>
      </c>
      <c r="C118" s="138" t="s">
        <v>346</v>
      </c>
      <c r="D118" s="153" t="s">
        <v>12</v>
      </c>
      <c r="E118" s="105">
        <v>2938.3</v>
      </c>
      <c r="F118" s="105">
        <v>74.64</v>
      </c>
      <c r="G118" s="105">
        <f t="shared" si="1"/>
        <v>219314.71</v>
      </c>
    </row>
    <row r="119" spans="2:7" x14ac:dyDescent="0.25">
      <c r="B119" s="155">
        <v>2.0502999999999996</v>
      </c>
      <c r="C119" s="138" t="s">
        <v>347</v>
      </c>
      <c r="D119" s="153" t="s">
        <v>68</v>
      </c>
      <c r="E119" s="105">
        <v>115595.65999999999</v>
      </c>
      <c r="F119" s="105">
        <v>7.5600000000000005</v>
      </c>
      <c r="G119" s="105">
        <f t="shared" si="1"/>
        <v>873903.19</v>
      </c>
    </row>
    <row r="120" spans="2:7" x14ac:dyDescent="0.25">
      <c r="B120" s="155">
        <v>2.0503999999999998</v>
      </c>
      <c r="C120" s="138" t="s">
        <v>348</v>
      </c>
      <c r="D120" s="153" t="s">
        <v>19</v>
      </c>
      <c r="E120" s="105">
        <v>1321</v>
      </c>
      <c r="F120" s="105">
        <v>533.65</v>
      </c>
      <c r="G120" s="105">
        <f t="shared" si="1"/>
        <v>704951.65</v>
      </c>
    </row>
    <row r="121" spans="2:7" x14ac:dyDescent="0.25">
      <c r="B121" s="155">
        <v>2.0505</v>
      </c>
      <c r="C121" s="138" t="s">
        <v>349</v>
      </c>
      <c r="D121" s="153" t="s">
        <v>273</v>
      </c>
      <c r="E121" s="105">
        <v>1266.5999999999999</v>
      </c>
      <c r="F121" s="105">
        <v>6.76</v>
      </c>
      <c r="G121" s="105">
        <f t="shared" si="1"/>
        <v>8562.2199999999993</v>
      </c>
    </row>
    <row r="122" spans="2:7" x14ac:dyDescent="0.25">
      <c r="B122" s="155">
        <v>2.0506000000000002</v>
      </c>
      <c r="C122" s="138" t="s">
        <v>350</v>
      </c>
      <c r="D122" s="153" t="s">
        <v>273</v>
      </c>
      <c r="E122" s="105">
        <v>105947.23</v>
      </c>
      <c r="F122" s="105">
        <v>3.38</v>
      </c>
      <c r="G122" s="105">
        <f t="shared" si="1"/>
        <v>358101.64</v>
      </c>
    </row>
    <row r="123" spans="2:7" x14ac:dyDescent="0.25">
      <c r="B123" s="155">
        <v>2.0507000000000004</v>
      </c>
      <c r="C123" s="138" t="s">
        <v>351</v>
      </c>
      <c r="D123" s="153" t="s">
        <v>12</v>
      </c>
      <c r="E123" s="105">
        <v>0</v>
      </c>
      <c r="F123" s="105">
        <v>46.96</v>
      </c>
      <c r="G123" s="105">
        <f t="shared" si="1"/>
        <v>0</v>
      </c>
    </row>
    <row r="124" spans="2:7" x14ac:dyDescent="0.25">
      <c r="B124" s="155">
        <v>2.0508000000000006</v>
      </c>
      <c r="C124" s="138" t="s">
        <v>352</v>
      </c>
      <c r="D124" s="153" t="s">
        <v>93</v>
      </c>
      <c r="E124" s="105">
        <v>0</v>
      </c>
      <c r="F124" s="105">
        <v>20.240000000000002</v>
      </c>
      <c r="G124" s="105">
        <f t="shared" si="1"/>
        <v>0</v>
      </c>
    </row>
    <row r="125" spans="2:7" x14ac:dyDescent="0.25">
      <c r="B125" s="155">
        <v>2.0509000000000008</v>
      </c>
      <c r="C125" s="138" t="s">
        <v>353</v>
      </c>
      <c r="D125" s="153" t="s">
        <v>93</v>
      </c>
      <c r="E125" s="105">
        <v>0</v>
      </c>
      <c r="F125" s="105">
        <v>62.910000000000004</v>
      </c>
      <c r="G125" s="105">
        <f t="shared" si="1"/>
        <v>0</v>
      </c>
    </row>
    <row r="126" spans="2:7" x14ac:dyDescent="0.25">
      <c r="B126" s="155">
        <v>2.051000000000001</v>
      </c>
      <c r="C126" s="138" t="s">
        <v>354</v>
      </c>
      <c r="D126" s="153" t="s">
        <v>93</v>
      </c>
      <c r="E126" s="105">
        <v>132</v>
      </c>
      <c r="F126" s="105">
        <v>24.27</v>
      </c>
      <c r="G126" s="105">
        <f t="shared" si="1"/>
        <v>3203.64</v>
      </c>
    </row>
    <row r="127" spans="2:7" x14ac:dyDescent="0.25">
      <c r="B127" s="131">
        <v>2.0599999999999987</v>
      </c>
      <c r="C127" s="143" t="s">
        <v>355</v>
      </c>
      <c r="D127" s="142"/>
      <c r="E127" s="134"/>
      <c r="F127" s="159"/>
      <c r="G127" s="105"/>
    </row>
    <row r="128" spans="2:7" x14ac:dyDescent="0.25">
      <c r="B128" s="133">
        <v>2.0600999999999989</v>
      </c>
      <c r="C128" s="138" t="s">
        <v>356</v>
      </c>
      <c r="D128" s="139" t="s">
        <v>357</v>
      </c>
      <c r="E128" s="105">
        <v>47</v>
      </c>
      <c r="F128" s="105">
        <v>611.59</v>
      </c>
      <c r="G128" s="105">
        <f t="shared" si="1"/>
        <v>28744.73</v>
      </c>
    </row>
    <row r="129" spans="2:7" x14ac:dyDescent="0.25">
      <c r="B129" s="133">
        <v>2.0601999999999991</v>
      </c>
      <c r="C129" s="138" t="s">
        <v>358</v>
      </c>
      <c r="D129" s="139" t="s">
        <v>357</v>
      </c>
      <c r="E129" s="105">
        <v>24</v>
      </c>
      <c r="F129" s="105">
        <v>794.09</v>
      </c>
      <c r="G129" s="105">
        <f t="shared" si="1"/>
        <v>19058.16</v>
      </c>
    </row>
    <row r="130" spans="2:7" x14ac:dyDescent="0.25">
      <c r="B130" s="133">
        <v>2.0602999999999994</v>
      </c>
      <c r="C130" s="138" t="s">
        <v>359</v>
      </c>
      <c r="D130" s="139" t="s">
        <v>357</v>
      </c>
      <c r="E130" s="105">
        <v>47</v>
      </c>
      <c r="F130" s="105">
        <v>603.34</v>
      </c>
      <c r="G130" s="105">
        <f t="shared" si="1"/>
        <v>28356.98</v>
      </c>
    </row>
    <row r="131" spans="2:7" x14ac:dyDescent="0.25">
      <c r="B131" s="133">
        <v>2.0603999999999996</v>
      </c>
      <c r="C131" s="138" t="s">
        <v>360</v>
      </c>
      <c r="D131" s="139" t="s">
        <v>357</v>
      </c>
      <c r="E131" s="105">
        <v>24</v>
      </c>
      <c r="F131" s="105">
        <v>487.23</v>
      </c>
      <c r="G131" s="105">
        <f t="shared" si="1"/>
        <v>11693.52</v>
      </c>
    </row>
    <row r="132" spans="2:7" x14ac:dyDescent="0.25">
      <c r="B132" s="133">
        <v>2.0604999999999998</v>
      </c>
      <c r="C132" s="138" t="s">
        <v>361</v>
      </c>
      <c r="D132" s="139" t="s">
        <v>273</v>
      </c>
      <c r="E132" s="105">
        <v>608.4</v>
      </c>
      <c r="F132" s="105">
        <v>4.3899999999999997</v>
      </c>
      <c r="G132" s="105">
        <f t="shared" si="1"/>
        <v>2670.88</v>
      </c>
    </row>
    <row r="133" spans="2:7" x14ac:dyDescent="0.25">
      <c r="B133" s="133">
        <v>2.0606</v>
      </c>
      <c r="C133" s="138" t="s">
        <v>362</v>
      </c>
      <c r="D133" s="139" t="s">
        <v>273</v>
      </c>
      <c r="E133" s="105">
        <v>19884.95</v>
      </c>
      <c r="F133" s="105">
        <v>2.19</v>
      </c>
      <c r="G133" s="105">
        <f t="shared" si="1"/>
        <v>43548.04</v>
      </c>
    </row>
    <row r="134" spans="2:7" x14ac:dyDescent="0.25">
      <c r="B134" s="146">
        <v>3</v>
      </c>
      <c r="C134" s="137" t="s">
        <v>363</v>
      </c>
      <c r="D134" s="140"/>
      <c r="E134" s="130"/>
      <c r="F134" s="130"/>
      <c r="G134" s="130"/>
    </row>
    <row r="135" spans="2:7" x14ac:dyDescent="0.25">
      <c r="B135" s="131">
        <v>3.01</v>
      </c>
      <c r="C135" s="143" t="s">
        <v>364</v>
      </c>
      <c r="D135" s="142"/>
      <c r="E135" s="132"/>
      <c r="F135" s="105"/>
      <c r="G135" s="105"/>
    </row>
    <row r="136" spans="2:7" x14ac:dyDescent="0.25">
      <c r="B136" s="133">
        <v>3.0101</v>
      </c>
      <c r="C136" s="138" t="s">
        <v>280</v>
      </c>
      <c r="D136" s="139" t="s">
        <v>12</v>
      </c>
      <c r="E136" s="105">
        <v>0</v>
      </c>
      <c r="F136" s="105">
        <v>4.12</v>
      </c>
      <c r="G136" s="105">
        <f t="shared" si="1"/>
        <v>0</v>
      </c>
    </row>
    <row r="137" spans="2:7" x14ac:dyDescent="0.25">
      <c r="B137" s="133">
        <v>3.0102000000000002</v>
      </c>
      <c r="C137" s="138" t="s">
        <v>281</v>
      </c>
      <c r="D137" s="139" t="s">
        <v>273</v>
      </c>
      <c r="E137" s="105">
        <v>0</v>
      </c>
      <c r="F137" s="105">
        <v>4.3899999999999997</v>
      </c>
      <c r="G137" s="105">
        <f t="shared" si="1"/>
        <v>0</v>
      </c>
    </row>
    <row r="138" spans="2:7" x14ac:dyDescent="0.25">
      <c r="B138" s="133">
        <v>3.0103000000000004</v>
      </c>
      <c r="C138" s="138" t="s">
        <v>282</v>
      </c>
      <c r="D138" s="139" t="s">
        <v>273</v>
      </c>
      <c r="E138" s="105">
        <v>0</v>
      </c>
      <c r="F138" s="105">
        <v>2.19</v>
      </c>
      <c r="G138" s="105">
        <f t="shared" si="1"/>
        <v>0</v>
      </c>
    </row>
    <row r="139" spans="2:7" x14ac:dyDescent="0.25">
      <c r="B139" s="133">
        <v>3.0104000000000006</v>
      </c>
      <c r="C139" s="138" t="s">
        <v>304</v>
      </c>
      <c r="D139" s="139" t="s">
        <v>19</v>
      </c>
      <c r="E139" s="105">
        <v>0</v>
      </c>
      <c r="F139" s="105">
        <v>5.62</v>
      </c>
      <c r="G139" s="105">
        <f t="shared" si="1"/>
        <v>0</v>
      </c>
    </row>
    <row r="140" spans="2:7" x14ac:dyDescent="0.25">
      <c r="B140" s="133">
        <v>3.0105000000000008</v>
      </c>
      <c r="C140" s="138" t="s">
        <v>305</v>
      </c>
      <c r="D140" s="139" t="s">
        <v>19</v>
      </c>
      <c r="E140" s="105">
        <v>0</v>
      </c>
      <c r="F140" s="105">
        <v>6.99</v>
      </c>
      <c r="G140" s="105">
        <f t="shared" si="1"/>
        <v>0</v>
      </c>
    </row>
    <row r="141" spans="2:7" x14ac:dyDescent="0.25">
      <c r="B141" s="133">
        <v>3.0106000000000011</v>
      </c>
      <c r="C141" s="138" t="s">
        <v>306</v>
      </c>
      <c r="D141" s="139" t="s">
        <v>19</v>
      </c>
      <c r="E141" s="105">
        <v>0</v>
      </c>
      <c r="F141" s="105">
        <v>8.09</v>
      </c>
      <c r="G141" s="105">
        <f t="shared" si="1"/>
        <v>0</v>
      </c>
    </row>
    <row r="142" spans="2:7" x14ac:dyDescent="0.25">
      <c r="B142" s="133">
        <v>3.0107000000000013</v>
      </c>
      <c r="C142" s="138" t="s">
        <v>307</v>
      </c>
      <c r="D142" s="139" t="s">
        <v>19</v>
      </c>
      <c r="E142" s="105">
        <v>0</v>
      </c>
      <c r="F142" s="105">
        <v>5.62</v>
      </c>
      <c r="G142" s="105">
        <f t="shared" si="1"/>
        <v>0</v>
      </c>
    </row>
    <row r="143" spans="2:7" x14ac:dyDescent="0.25">
      <c r="B143" s="133">
        <v>3.0108000000000015</v>
      </c>
      <c r="C143" s="138" t="s">
        <v>308</v>
      </c>
      <c r="D143" s="139" t="s">
        <v>273</v>
      </c>
      <c r="E143" s="105">
        <v>0</v>
      </c>
      <c r="F143" s="105">
        <v>4.3899999999999997</v>
      </c>
      <c r="G143" s="105">
        <f t="shared" si="1"/>
        <v>0</v>
      </c>
    </row>
    <row r="144" spans="2:7" x14ac:dyDescent="0.25">
      <c r="B144" s="133">
        <v>3.0109000000000017</v>
      </c>
      <c r="C144" s="138" t="s">
        <v>309</v>
      </c>
      <c r="D144" s="139" t="s">
        <v>273</v>
      </c>
      <c r="E144" s="105">
        <v>0</v>
      </c>
      <c r="F144" s="105">
        <v>2.19</v>
      </c>
      <c r="G144" s="105">
        <f t="shared" si="1"/>
        <v>0</v>
      </c>
    </row>
    <row r="145" spans="2:7" x14ac:dyDescent="0.25">
      <c r="B145" s="133">
        <v>3.0110000000000019</v>
      </c>
      <c r="C145" s="138" t="s">
        <v>310</v>
      </c>
      <c r="D145" s="139" t="s">
        <v>273</v>
      </c>
      <c r="E145" s="105">
        <v>0</v>
      </c>
      <c r="F145" s="105">
        <v>4.3899999999999997</v>
      </c>
      <c r="G145" s="105">
        <f t="shared" si="1"/>
        <v>0</v>
      </c>
    </row>
    <row r="146" spans="2:7" x14ac:dyDescent="0.25">
      <c r="B146" s="133">
        <v>3.0111000000000021</v>
      </c>
      <c r="C146" s="138" t="s">
        <v>311</v>
      </c>
      <c r="D146" s="139" t="s">
        <v>273</v>
      </c>
      <c r="E146" s="105">
        <v>0</v>
      </c>
      <c r="F146" s="105">
        <v>2.19</v>
      </c>
      <c r="G146" s="105">
        <f t="shared" ref="G146:G209" si="2">+ROUND(E146*F146,2)</f>
        <v>0</v>
      </c>
    </row>
    <row r="147" spans="2:7" x14ac:dyDescent="0.25">
      <c r="B147" s="133">
        <v>3.0112000000000023</v>
      </c>
      <c r="C147" s="138" t="s">
        <v>312</v>
      </c>
      <c r="D147" s="139" t="s">
        <v>273</v>
      </c>
      <c r="E147" s="105">
        <v>0</v>
      </c>
      <c r="F147" s="105">
        <v>4.3899999999999997</v>
      </c>
      <c r="G147" s="105">
        <f t="shared" si="2"/>
        <v>0</v>
      </c>
    </row>
    <row r="148" spans="2:7" x14ac:dyDescent="0.25">
      <c r="B148" s="133">
        <v>3.0113000000000025</v>
      </c>
      <c r="C148" s="138" t="s">
        <v>313</v>
      </c>
      <c r="D148" s="139" t="s">
        <v>273</v>
      </c>
      <c r="E148" s="105">
        <v>0</v>
      </c>
      <c r="F148" s="105">
        <v>2.19</v>
      </c>
      <c r="G148" s="105">
        <f t="shared" si="2"/>
        <v>0</v>
      </c>
    </row>
    <row r="149" spans="2:7" x14ac:dyDescent="0.25">
      <c r="B149" s="133">
        <v>3.0114000000000027</v>
      </c>
      <c r="C149" s="138" t="s">
        <v>314</v>
      </c>
      <c r="D149" s="139" t="s">
        <v>273</v>
      </c>
      <c r="E149" s="105">
        <v>0</v>
      </c>
      <c r="F149" s="105">
        <v>4.3899999999999997</v>
      </c>
      <c r="G149" s="105">
        <f t="shared" si="2"/>
        <v>0</v>
      </c>
    </row>
    <row r="150" spans="2:7" x14ac:dyDescent="0.25">
      <c r="B150" s="133">
        <v>3.011500000000003</v>
      </c>
      <c r="C150" s="138" t="s">
        <v>315</v>
      </c>
      <c r="D150" s="139" t="s">
        <v>273</v>
      </c>
      <c r="E150" s="105">
        <v>0</v>
      </c>
      <c r="F150" s="105">
        <v>2.19</v>
      </c>
      <c r="G150" s="105">
        <f t="shared" si="2"/>
        <v>0</v>
      </c>
    </row>
    <row r="151" spans="2:7" x14ac:dyDescent="0.25">
      <c r="B151" s="133">
        <v>3.0116000000000032</v>
      </c>
      <c r="C151" s="138" t="s">
        <v>316</v>
      </c>
      <c r="D151" s="139" t="s">
        <v>19</v>
      </c>
      <c r="E151" s="105">
        <v>0</v>
      </c>
      <c r="F151" s="105">
        <v>7.82</v>
      </c>
      <c r="G151" s="105">
        <f t="shared" si="2"/>
        <v>0</v>
      </c>
    </row>
    <row r="152" spans="2:7" x14ac:dyDescent="0.25">
      <c r="B152" s="133">
        <v>3.0117000000000034</v>
      </c>
      <c r="C152" s="138" t="s">
        <v>317</v>
      </c>
      <c r="D152" s="139" t="s">
        <v>19</v>
      </c>
      <c r="E152" s="105">
        <v>0</v>
      </c>
      <c r="F152" s="105">
        <v>8.99</v>
      </c>
      <c r="G152" s="105">
        <f t="shared" si="2"/>
        <v>0</v>
      </c>
    </row>
    <row r="153" spans="2:7" x14ac:dyDescent="0.25">
      <c r="B153" s="133">
        <v>3.0118000000000036</v>
      </c>
      <c r="C153" s="138" t="s">
        <v>318</v>
      </c>
      <c r="D153" s="139" t="s">
        <v>19</v>
      </c>
      <c r="E153" s="105">
        <v>0</v>
      </c>
      <c r="F153" s="105">
        <v>33.74</v>
      </c>
      <c r="G153" s="105">
        <f t="shared" si="2"/>
        <v>0</v>
      </c>
    </row>
    <row r="154" spans="2:7" x14ac:dyDescent="0.25">
      <c r="B154" s="133">
        <v>3.0119000000000038</v>
      </c>
      <c r="C154" s="138" t="s">
        <v>319</v>
      </c>
      <c r="D154" s="139" t="s">
        <v>273</v>
      </c>
      <c r="E154" s="105">
        <v>0</v>
      </c>
      <c r="F154" s="105">
        <v>4.3899999999999997</v>
      </c>
      <c r="G154" s="105">
        <f t="shared" si="2"/>
        <v>0</v>
      </c>
    </row>
    <row r="155" spans="2:7" x14ac:dyDescent="0.25">
      <c r="B155" s="133">
        <v>3.012000000000004</v>
      </c>
      <c r="C155" s="138" t="s">
        <v>320</v>
      </c>
      <c r="D155" s="139" t="s">
        <v>273</v>
      </c>
      <c r="E155" s="105">
        <v>0</v>
      </c>
      <c r="F155" s="105">
        <v>2.19</v>
      </c>
      <c r="G155" s="105">
        <f t="shared" si="2"/>
        <v>0</v>
      </c>
    </row>
    <row r="156" spans="2:7" x14ac:dyDescent="0.25">
      <c r="B156" s="131">
        <v>3.0199999999999996</v>
      </c>
      <c r="C156" s="143" t="s">
        <v>365</v>
      </c>
      <c r="D156" s="142"/>
      <c r="E156" s="132"/>
      <c r="F156" s="105"/>
      <c r="G156" s="105"/>
    </row>
    <row r="157" spans="2:7" x14ac:dyDescent="0.25">
      <c r="B157" s="133">
        <v>3.0200999999999998</v>
      </c>
      <c r="C157" s="138" t="s">
        <v>280</v>
      </c>
      <c r="D157" s="139" t="s">
        <v>12</v>
      </c>
      <c r="E157" s="105">
        <v>71293.86</v>
      </c>
      <c r="F157" s="105">
        <v>4.12</v>
      </c>
      <c r="G157" s="105">
        <f t="shared" si="2"/>
        <v>293730.7</v>
      </c>
    </row>
    <row r="158" spans="2:7" x14ac:dyDescent="0.25">
      <c r="B158" s="133">
        <v>3.0202</v>
      </c>
      <c r="C158" s="138" t="s">
        <v>281</v>
      </c>
      <c r="D158" s="139" t="s">
        <v>273</v>
      </c>
      <c r="E158" s="105">
        <v>32322.98</v>
      </c>
      <c r="F158" s="105">
        <v>4.3899999999999997</v>
      </c>
      <c r="G158" s="105">
        <f t="shared" si="2"/>
        <v>141897.88</v>
      </c>
    </row>
    <row r="159" spans="2:7" x14ac:dyDescent="0.25">
      <c r="B159" s="133">
        <v>3.0203000000000002</v>
      </c>
      <c r="C159" s="138" t="s">
        <v>282</v>
      </c>
      <c r="D159" s="139" t="s">
        <v>273</v>
      </c>
      <c r="E159" s="105">
        <v>229793.16</v>
      </c>
      <c r="F159" s="105">
        <v>2.19</v>
      </c>
      <c r="G159" s="105">
        <f t="shared" si="2"/>
        <v>503247.02</v>
      </c>
    </row>
    <row r="160" spans="2:7" x14ac:dyDescent="0.25">
      <c r="B160" s="133">
        <v>3.0204000000000004</v>
      </c>
      <c r="C160" s="138" t="s">
        <v>322</v>
      </c>
      <c r="D160" s="139" t="s">
        <v>19</v>
      </c>
      <c r="E160" s="105">
        <v>239139</v>
      </c>
      <c r="F160" s="105">
        <v>5.62</v>
      </c>
      <c r="G160" s="105">
        <f t="shared" si="2"/>
        <v>1343961.18</v>
      </c>
    </row>
    <row r="161" spans="2:7" x14ac:dyDescent="0.25">
      <c r="B161" s="133">
        <v>3.0205000000000006</v>
      </c>
      <c r="C161" s="138" t="s">
        <v>323</v>
      </c>
      <c r="D161" s="139" t="s">
        <v>19</v>
      </c>
      <c r="E161" s="105">
        <v>104151.79</v>
      </c>
      <c r="F161" s="105">
        <v>8.7200000000000006</v>
      </c>
      <c r="G161" s="105">
        <f t="shared" si="2"/>
        <v>908203.61</v>
      </c>
    </row>
    <row r="162" spans="2:7" x14ac:dyDescent="0.25">
      <c r="B162" s="133">
        <v>3.0206000000000008</v>
      </c>
      <c r="C162" s="138" t="s">
        <v>324</v>
      </c>
      <c r="D162" s="139" t="s">
        <v>19</v>
      </c>
      <c r="E162" s="105">
        <v>2113.0200000000004</v>
      </c>
      <c r="F162" s="105">
        <v>39.800000000000004</v>
      </c>
      <c r="G162" s="105">
        <f t="shared" si="2"/>
        <v>84098.2</v>
      </c>
    </row>
    <row r="163" spans="2:7" x14ac:dyDescent="0.25">
      <c r="B163" s="133">
        <v>3.0207000000000011</v>
      </c>
      <c r="C163" s="138" t="s">
        <v>278</v>
      </c>
      <c r="D163" s="139" t="s">
        <v>273</v>
      </c>
      <c r="E163" s="105">
        <v>33435.949999999997</v>
      </c>
      <c r="F163" s="105">
        <v>4.3899999999999997</v>
      </c>
      <c r="G163" s="105">
        <f t="shared" si="2"/>
        <v>146783.82</v>
      </c>
    </row>
    <row r="164" spans="2:7" x14ac:dyDescent="0.25">
      <c r="B164" s="133">
        <v>3.0208000000000013</v>
      </c>
      <c r="C164" s="138" t="s">
        <v>279</v>
      </c>
      <c r="D164" s="139" t="s">
        <v>273</v>
      </c>
      <c r="E164" s="105">
        <v>243522.72</v>
      </c>
      <c r="F164" s="105">
        <v>2.19</v>
      </c>
      <c r="G164" s="105">
        <f t="shared" si="2"/>
        <v>533314.76</v>
      </c>
    </row>
    <row r="165" spans="2:7" x14ac:dyDescent="0.25">
      <c r="B165" s="133">
        <v>3.0209000000000015</v>
      </c>
      <c r="C165" s="138" t="s">
        <v>325</v>
      </c>
      <c r="D165" s="139" t="s">
        <v>12</v>
      </c>
      <c r="E165" s="105">
        <v>286477.17</v>
      </c>
      <c r="F165" s="105">
        <v>5.9</v>
      </c>
      <c r="G165" s="105">
        <f t="shared" si="2"/>
        <v>1690215.3</v>
      </c>
    </row>
    <row r="166" spans="2:7" x14ac:dyDescent="0.25">
      <c r="B166" s="133">
        <v>3.0210000000000017</v>
      </c>
      <c r="C166" s="138" t="s">
        <v>326</v>
      </c>
      <c r="D166" s="139" t="s">
        <v>19</v>
      </c>
      <c r="E166" s="105">
        <v>237707.13</v>
      </c>
      <c r="F166" s="105">
        <v>10.52</v>
      </c>
      <c r="G166" s="105">
        <f t="shared" si="2"/>
        <v>2500679.0099999998</v>
      </c>
    </row>
    <row r="167" spans="2:7" x14ac:dyDescent="0.25">
      <c r="B167" s="133">
        <v>3.0211000000000019</v>
      </c>
      <c r="C167" s="138" t="s">
        <v>327</v>
      </c>
      <c r="D167" s="139" t="s">
        <v>19</v>
      </c>
      <c r="E167" s="105">
        <v>52330.83</v>
      </c>
      <c r="F167" s="105">
        <v>6.59</v>
      </c>
      <c r="G167" s="105">
        <f t="shared" si="2"/>
        <v>344860.17</v>
      </c>
    </row>
    <row r="168" spans="2:7" x14ac:dyDescent="0.25">
      <c r="B168" s="133">
        <v>3.0212000000000021</v>
      </c>
      <c r="C168" s="138" t="s">
        <v>328</v>
      </c>
      <c r="D168" s="139" t="s">
        <v>12</v>
      </c>
      <c r="E168" s="105">
        <v>176687.18000000002</v>
      </c>
      <c r="F168" s="105">
        <v>4.3500000000000005</v>
      </c>
      <c r="G168" s="105">
        <f t="shared" si="2"/>
        <v>768589.23</v>
      </c>
    </row>
    <row r="169" spans="2:7" x14ac:dyDescent="0.25">
      <c r="B169" s="133">
        <v>3.0213000000000023</v>
      </c>
      <c r="C169" s="138" t="s">
        <v>329</v>
      </c>
      <c r="D169" s="139" t="s">
        <v>12</v>
      </c>
      <c r="E169" s="105">
        <v>158849.46000000002</v>
      </c>
      <c r="F169" s="105">
        <v>9.39</v>
      </c>
      <c r="G169" s="105">
        <f t="shared" si="2"/>
        <v>1491596.43</v>
      </c>
    </row>
    <row r="170" spans="2:7" x14ac:dyDescent="0.25">
      <c r="B170" s="133">
        <v>3.0214000000000025</v>
      </c>
      <c r="C170" s="138" t="s">
        <v>271</v>
      </c>
      <c r="D170" s="139" t="s">
        <v>19</v>
      </c>
      <c r="E170" s="105">
        <v>290037.96000000002</v>
      </c>
      <c r="F170" s="105">
        <v>9.7000000000000011</v>
      </c>
      <c r="G170" s="105">
        <f t="shared" si="2"/>
        <v>2813368.21</v>
      </c>
    </row>
    <row r="171" spans="2:7" x14ac:dyDescent="0.25">
      <c r="B171" s="133">
        <v>3.0215000000000027</v>
      </c>
      <c r="C171" s="138" t="s">
        <v>272</v>
      </c>
      <c r="D171" s="139" t="s">
        <v>273</v>
      </c>
      <c r="E171" s="105">
        <v>285209.43</v>
      </c>
      <c r="F171" s="105">
        <v>4.3899999999999997</v>
      </c>
      <c r="G171" s="105">
        <f t="shared" si="2"/>
        <v>1252069.3999999999</v>
      </c>
    </row>
    <row r="172" spans="2:7" x14ac:dyDescent="0.25">
      <c r="B172" s="133">
        <v>3.021600000000003</v>
      </c>
      <c r="C172" s="138" t="s">
        <v>274</v>
      </c>
      <c r="D172" s="139" t="s">
        <v>273</v>
      </c>
      <c r="E172" s="105">
        <v>25158.739999999998</v>
      </c>
      <c r="F172" s="105">
        <v>2.19</v>
      </c>
      <c r="G172" s="105">
        <f t="shared" si="2"/>
        <v>55097.64</v>
      </c>
    </row>
    <row r="173" spans="2:7" x14ac:dyDescent="0.25">
      <c r="B173" s="133">
        <v>3.0217000000000032</v>
      </c>
      <c r="C173" s="138" t="s">
        <v>275</v>
      </c>
      <c r="D173" s="139" t="s">
        <v>19</v>
      </c>
      <c r="E173" s="105">
        <v>0</v>
      </c>
      <c r="F173" s="105">
        <v>9.7000000000000011</v>
      </c>
      <c r="G173" s="105">
        <f t="shared" si="2"/>
        <v>0</v>
      </c>
    </row>
    <row r="174" spans="2:7" x14ac:dyDescent="0.25">
      <c r="B174" s="133">
        <v>3.0218000000000034</v>
      </c>
      <c r="C174" s="138" t="s">
        <v>330</v>
      </c>
      <c r="D174" s="139" t="s">
        <v>273</v>
      </c>
      <c r="E174" s="105">
        <v>0</v>
      </c>
      <c r="F174" s="105">
        <v>4.3899999999999997</v>
      </c>
      <c r="G174" s="105">
        <f t="shared" si="2"/>
        <v>0</v>
      </c>
    </row>
    <row r="175" spans="2:7" x14ac:dyDescent="0.25">
      <c r="B175" s="133">
        <v>3.0219000000000036</v>
      </c>
      <c r="C175" s="138" t="s">
        <v>331</v>
      </c>
      <c r="D175" s="139" t="s">
        <v>273</v>
      </c>
      <c r="E175" s="105">
        <v>0</v>
      </c>
      <c r="F175" s="105">
        <v>2.19</v>
      </c>
      <c r="G175" s="105">
        <f t="shared" si="2"/>
        <v>0</v>
      </c>
    </row>
    <row r="176" spans="2:7" x14ac:dyDescent="0.25">
      <c r="B176" s="133">
        <v>3.0220000000000038</v>
      </c>
      <c r="C176" s="138" t="s">
        <v>301</v>
      </c>
      <c r="D176" s="139" t="s">
        <v>12</v>
      </c>
      <c r="E176" s="105">
        <v>71293.86</v>
      </c>
      <c r="F176" s="105">
        <v>12.91</v>
      </c>
      <c r="G176" s="105">
        <f t="shared" si="2"/>
        <v>920403.73</v>
      </c>
    </row>
    <row r="177" spans="2:7" x14ac:dyDescent="0.25">
      <c r="B177" s="131">
        <v>3.0299999999999994</v>
      </c>
      <c r="C177" s="143" t="s">
        <v>366</v>
      </c>
      <c r="D177" s="142"/>
      <c r="E177" s="132"/>
      <c r="F177" s="105"/>
      <c r="G177" s="105"/>
    </row>
    <row r="178" spans="2:7" x14ac:dyDescent="0.25">
      <c r="B178" s="133">
        <v>3.0300999999999996</v>
      </c>
      <c r="C178" s="138" t="s">
        <v>333</v>
      </c>
      <c r="D178" s="139" t="s">
        <v>273</v>
      </c>
      <c r="E178" s="105">
        <v>229101.54</v>
      </c>
      <c r="F178" s="105">
        <v>4.3899999999999997</v>
      </c>
      <c r="G178" s="105">
        <f t="shared" si="2"/>
        <v>1005755.76</v>
      </c>
    </row>
    <row r="179" spans="2:7" x14ac:dyDescent="0.25">
      <c r="B179" s="133">
        <v>3.0301999999999998</v>
      </c>
      <c r="C179" s="138" t="s">
        <v>334</v>
      </c>
      <c r="D179" s="139" t="s">
        <v>273</v>
      </c>
      <c r="E179" s="105">
        <v>5416446.7400000002</v>
      </c>
      <c r="F179" s="105">
        <v>2.19</v>
      </c>
      <c r="G179" s="105">
        <f t="shared" si="2"/>
        <v>11862018.359999999</v>
      </c>
    </row>
    <row r="180" spans="2:7" x14ac:dyDescent="0.25">
      <c r="B180" s="133">
        <v>3.0303</v>
      </c>
      <c r="C180" s="138" t="s">
        <v>335</v>
      </c>
      <c r="D180" s="139" t="s">
        <v>19</v>
      </c>
      <c r="E180" s="105">
        <v>124949.75</v>
      </c>
      <c r="F180" s="105">
        <v>26.650000000000002</v>
      </c>
      <c r="G180" s="105">
        <f t="shared" si="2"/>
        <v>3329910.84</v>
      </c>
    </row>
    <row r="181" spans="2:7" x14ac:dyDescent="0.25">
      <c r="B181" s="133">
        <v>3.0304000000000002</v>
      </c>
      <c r="C181" s="138" t="s">
        <v>336</v>
      </c>
      <c r="D181" s="139" t="s">
        <v>19</v>
      </c>
      <c r="E181" s="105">
        <v>104151.79</v>
      </c>
      <c r="F181" s="105">
        <v>16.010000000000002</v>
      </c>
      <c r="G181" s="105">
        <f t="shared" si="2"/>
        <v>1667470.16</v>
      </c>
    </row>
    <row r="182" spans="2:7" x14ac:dyDescent="0.25">
      <c r="B182" s="131">
        <v>3.0399999999999991</v>
      </c>
      <c r="C182" s="143" t="s">
        <v>367</v>
      </c>
      <c r="D182" s="142"/>
      <c r="E182" s="132"/>
      <c r="F182" s="105"/>
      <c r="G182" s="105"/>
    </row>
    <row r="183" spans="2:7" x14ac:dyDescent="0.25">
      <c r="B183" s="133">
        <v>3.0400999999999994</v>
      </c>
      <c r="C183" s="138" t="s">
        <v>338</v>
      </c>
      <c r="D183" s="139" t="s">
        <v>19</v>
      </c>
      <c r="E183" s="105">
        <v>20182</v>
      </c>
      <c r="F183" s="105">
        <v>4.47</v>
      </c>
      <c r="G183" s="105">
        <f t="shared" si="2"/>
        <v>90213.54</v>
      </c>
    </row>
    <row r="184" spans="2:7" x14ac:dyDescent="0.25">
      <c r="B184" s="133">
        <v>3.0401999999999996</v>
      </c>
      <c r="C184" s="138" t="s">
        <v>339</v>
      </c>
      <c r="D184" s="139" t="s">
        <v>19</v>
      </c>
      <c r="E184" s="105">
        <v>6504</v>
      </c>
      <c r="F184" s="105">
        <v>4.47</v>
      </c>
      <c r="G184" s="105">
        <f t="shared" si="2"/>
        <v>29072.880000000001</v>
      </c>
    </row>
    <row r="185" spans="2:7" x14ac:dyDescent="0.25">
      <c r="B185" s="133">
        <v>3.0402999999999998</v>
      </c>
      <c r="C185" s="138" t="s">
        <v>340</v>
      </c>
      <c r="D185" s="139" t="s">
        <v>19</v>
      </c>
      <c r="E185" s="105">
        <v>26686</v>
      </c>
      <c r="F185" s="105">
        <v>12.19</v>
      </c>
      <c r="G185" s="105">
        <f t="shared" si="2"/>
        <v>325302.34000000003</v>
      </c>
    </row>
    <row r="186" spans="2:7" x14ac:dyDescent="0.25">
      <c r="B186" s="133">
        <v>3.0404</v>
      </c>
      <c r="C186" s="138" t="s">
        <v>341</v>
      </c>
      <c r="D186" s="139" t="s">
        <v>19</v>
      </c>
      <c r="E186" s="105">
        <v>0</v>
      </c>
      <c r="F186" s="159">
        <v>9.01</v>
      </c>
      <c r="G186" s="105">
        <f t="shared" si="2"/>
        <v>0</v>
      </c>
    </row>
    <row r="187" spans="2:7" x14ac:dyDescent="0.25">
      <c r="B187" s="133">
        <v>3.0405000000000002</v>
      </c>
      <c r="C187" s="138" t="s">
        <v>278</v>
      </c>
      <c r="D187" s="139" t="s">
        <v>273</v>
      </c>
      <c r="E187" s="105">
        <v>0</v>
      </c>
      <c r="F187" s="105">
        <v>4.3899999999999997</v>
      </c>
      <c r="G187" s="105">
        <f t="shared" si="2"/>
        <v>0</v>
      </c>
    </row>
    <row r="188" spans="2:7" x14ac:dyDescent="0.25">
      <c r="B188" s="133">
        <v>3.0406000000000004</v>
      </c>
      <c r="C188" s="138" t="s">
        <v>279</v>
      </c>
      <c r="D188" s="139" t="s">
        <v>273</v>
      </c>
      <c r="E188" s="105">
        <v>0</v>
      </c>
      <c r="F188" s="105">
        <v>2.19</v>
      </c>
      <c r="G188" s="105">
        <f t="shared" si="2"/>
        <v>0</v>
      </c>
    </row>
    <row r="189" spans="2:7" x14ac:dyDescent="0.25">
      <c r="B189" s="133">
        <v>3.0407000000000006</v>
      </c>
      <c r="C189" s="138" t="s">
        <v>342</v>
      </c>
      <c r="D189" s="139" t="s">
        <v>273</v>
      </c>
      <c r="E189" s="105">
        <v>8208.9</v>
      </c>
      <c r="F189" s="105">
        <v>4.3899999999999997</v>
      </c>
      <c r="G189" s="105">
        <f t="shared" si="2"/>
        <v>36037.07</v>
      </c>
    </row>
    <row r="190" spans="2:7" x14ac:dyDescent="0.25">
      <c r="B190" s="133">
        <v>3.0408000000000008</v>
      </c>
      <c r="C190" s="138" t="s">
        <v>343</v>
      </c>
      <c r="D190" s="139" t="s">
        <v>273</v>
      </c>
      <c r="E190" s="105">
        <v>56868.36</v>
      </c>
      <c r="F190" s="105">
        <v>2.19</v>
      </c>
      <c r="G190" s="105">
        <f t="shared" si="2"/>
        <v>124541.71</v>
      </c>
    </row>
    <row r="191" spans="2:7" x14ac:dyDescent="0.25">
      <c r="B191" s="131">
        <v>3.0499999999999989</v>
      </c>
      <c r="C191" s="143" t="s">
        <v>355</v>
      </c>
      <c r="D191" s="142"/>
      <c r="E191" s="105"/>
      <c r="F191" s="105"/>
      <c r="G191" s="105"/>
    </row>
    <row r="192" spans="2:7" x14ac:dyDescent="0.25">
      <c r="B192" s="133">
        <v>3.0500999999999991</v>
      </c>
      <c r="C192" s="138" t="s">
        <v>356</v>
      </c>
      <c r="D192" s="139" t="s">
        <v>357</v>
      </c>
      <c r="E192" s="105">
        <v>0</v>
      </c>
      <c r="F192" s="105">
        <v>611.59</v>
      </c>
      <c r="G192" s="105">
        <f t="shared" si="2"/>
        <v>0</v>
      </c>
    </row>
    <row r="193" spans="2:7" x14ac:dyDescent="0.25">
      <c r="B193" s="133">
        <v>3.0501999999999994</v>
      </c>
      <c r="C193" s="138" t="s">
        <v>358</v>
      </c>
      <c r="D193" s="139" t="s">
        <v>357</v>
      </c>
      <c r="E193" s="105">
        <v>0</v>
      </c>
      <c r="F193" s="105">
        <v>794.09</v>
      </c>
      <c r="G193" s="105">
        <f t="shared" si="2"/>
        <v>0</v>
      </c>
    </row>
    <row r="194" spans="2:7" x14ac:dyDescent="0.25">
      <c r="B194" s="133">
        <v>3.0502999999999996</v>
      </c>
      <c r="C194" s="138" t="s">
        <v>359</v>
      </c>
      <c r="D194" s="139" t="s">
        <v>357</v>
      </c>
      <c r="E194" s="105">
        <v>0</v>
      </c>
      <c r="F194" s="105">
        <v>603.34</v>
      </c>
      <c r="G194" s="105">
        <f t="shared" si="2"/>
        <v>0</v>
      </c>
    </row>
    <row r="195" spans="2:7" x14ac:dyDescent="0.25">
      <c r="B195" s="133">
        <v>3.0503999999999998</v>
      </c>
      <c r="C195" s="138" t="s">
        <v>361</v>
      </c>
      <c r="D195" s="139" t="s">
        <v>273</v>
      </c>
      <c r="E195" s="105">
        <v>0</v>
      </c>
      <c r="F195" s="105">
        <v>4.3899999999999997</v>
      </c>
      <c r="G195" s="105">
        <f t="shared" si="2"/>
        <v>0</v>
      </c>
    </row>
    <row r="196" spans="2:7" x14ac:dyDescent="0.25">
      <c r="B196" s="133">
        <v>3.0505</v>
      </c>
      <c r="C196" s="138" t="s">
        <v>362</v>
      </c>
      <c r="D196" s="139" t="s">
        <v>273</v>
      </c>
      <c r="E196" s="105">
        <v>0</v>
      </c>
      <c r="F196" s="105">
        <v>2.19</v>
      </c>
      <c r="G196" s="105">
        <f t="shared" si="2"/>
        <v>0</v>
      </c>
    </row>
    <row r="197" spans="2:7" x14ac:dyDescent="0.25">
      <c r="B197" s="146">
        <v>4</v>
      </c>
      <c r="C197" s="137" t="s">
        <v>368</v>
      </c>
      <c r="D197" s="140"/>
      <c r="E197" s="130"/>
      <c r="F197" s="130"/>
      <c r="G197" s="130"/>
    </row>
    <row r="198" spans="2:7" x14ac:dyDescent="0.25">
      <c r="B198" s="131">
        <v>4.01</v>
      </c>
      <c r="C198" s="143" t="s">
        <v>369</v>
      </c>
      <c r="D198" s="142"/>
      <c r="E198" s="132"/>
      <c r="F198" s="105"/>
      <c r="G198" s="105"/>
    </row>
    <row r="199" spans="2:7" x14ac:dyDescent="0.25">
      <c r="B199" s="133">
        <v>4.0100999999999996</v>
      </c>
      <c r="C199" s="138" t="s">
        <v>280</v>
      </c>
      <c r="D199" s="139" t="s">
        <v>12</v>
      </c>
      <c r="E199" s="105">
        <v>0</v>
      </c>
      <c r="F199" s="105">
        <v>4.12</v>
      </c>
      <c r="G199" s="105">
        <f t="shared" si="2"/>
        <v>0</v>
      </c>
    </row>
    <row r="200" spans="2:7" x14ac:dyDescent="0.25">
      <c r="B200" s="133">
        <v>4.0101999999999993</v>
      </c>
      <c r="C200" s="138" t="s">
        <v>281</v>
      </c>
      <c r="D200" s="139" t="s">
        <v>273</v>
      </c>
      <c r="E200" s="105">
        <v>0</v>
      </c>
      <c r="F200" s="105">
        <v>4.3899999999999997</v>
      </c>
      <c r="G200" s="105">
        <f t="shared" si="2"/>
        <v>0</v>
      </c>
    </row>
    <row r="201" spans="2:7" x14ac:dyDescent="0.25">
      <c r="B201" s="133">
        <v>4.0102999999999991</v>
      </c>
      <c r="C201" s="138" t="s">
        <v>282</v>
      </c>
      <c r="D201" s="139" t="s">
        <v>273</v>
      </c>
      <c r="E201" s="105">
        <v>0</v>
      </c>
      <c r="F201" s="105">
        <v>2.19</v>
      </c>
      <c r="G201" s="105">
        <f t="shared" si="2"/>
        <v>0</v>
      </c>
    </row>
    <row r="202" spans="2:7" x14ac:dyDescent="0.25">
      <c r="B202" s="133">
        <v>4.0103999999999989</v>
      </c>
      <c r="C202" s="138" t="s">
        <v>304</v>
      </c>
      <c r="D202" s="139" t="s">
        <v>19</v>
      </c>
      <c r="E202" s="105">
        <v>0</v>
      </c>
      <c r="F202" s="105">
        <v>5.62</v>
      </c>
      <c r="G202" s="105">
        <f t="shared" si="2"/>
        <v>0</v>
      </c>
    </row>
    <row r="203" spans="2:7" x14ac:dyDescent="0.25">
      <c r="B203" s="133">
        <v>4.0104999999999986</v>
      </c>
      <c r="C203" s="138" t="s">
        <v>305</v>
      </c>
      <c r="D203" s="139" t="s">
        <v>19</v>
      </c>
      <c r="E203" s="105">
        <v>355278.3</v>
      </c>
      <c r="F203" s="105">
        <v>6.99</v>
      </c>
      <c r="G203" s="105">
        <f t="shared" si="2"/>
        <v>2483395.3199999998</v>
      </c>
    </row>
    <row r="204" spans="2:7" x14ac:dyDescent="0.25">
      <c r="B204" s="133">
        <v>4.0105999999999984</v>
      </c>
      <c r="C204" s="138" t="s">
        <v>306</v>
      </c>
      <c r="D204" s="139" t="s">
        <v>19</v>
      </c>
      <c r="E204" s="105">
        <v>0</v>
      </c>
      <c r="F204" s="105">
        <v>8.09</v>
      </c>
      <c r="G204" s="105">
        <f t="shared" si="2"/>
        <v>0</v>
      </c>
    </row>
    <row r="205" spans="2:7" x14ac:dyDescent="0.25">
      <c r="B205" s="133">
        <v>4.0106999999999982</v>
      </c>
      <c r="C205" s="138" t="s">
        <v>307</v>
      </c>
      <c r="D205" s="139" t="s">
        <v>19</v>
      </c>
      <c r="E205" s="105">
        <v>0</v>
      </c>
      <c r="F205" s="105">
        <v>5.62</v>
      </c>
      <c r="G205" s="105">
        <f t="shared" si="2"/>
        <v>0</v>
      </c>
    </row>
    <row r="206" spans="2:7" x14ac:dyDescent="0.25">
      <c r="B206" s="133">
        <v>4.0107999999999979</v>
      </c>
      <c r="C206" s="138" t="s">
        <v>370</v>
      </c>
      <c r="D206" s="139" t="s">
        <v>273</v>
      </c>
      <c r="E206" s="105">
        <v>0</v>
      </c>
      <c r="F206" s="105">
        <v>4.3899999999999997</v>
      </c>
      <c r="G206" s="105">
        <f t="shared" si="2"/>
        <v>0</v>
      </c>
    </row>
    <row r="207" spans="2:7" x14ac:dyDescent="0.25">
      <c r="B207" s="133">
        <v>4.0108999999999977</v>
      </c>
      <c r="C207" s="138" t="s">
        <v>371</v>
      </c>
      <c r="D207" s="139" t="s">
        <v>273</v>
      </c>
      <c r="E207" s="105">
        <v>0</v>
      </c>
      <c r="F207" s="105">
        <v>2.19</v>
      </c>
      <c r="G207" s="105">
        <f t="shared" si="2"/>
        <v>0</v>
      </c>
    </row>
    <row r="208" spans="2:7" x14ac:dyDescent="0.25">
      <c r="B208" s="133">
        <v>4.0109999999999975</v>
      </c>
      <c r="C208" s="162" t="s">
        <v>372</v>
      </c>
      <c r="D208" s="163" t="s">
        <v>273</v>
      </c>
      <c r="E208" s="105">
        <v>355278.24</v>
      </c>
      <c r="F208" s="105">
        <v>4.3899999999999997</v>
      </c>
      <c r="G208" s="105">
        <f t="shared" si="2"/>
        <v>1559671.47</v>
      </c>
    </row>
    <row r="209" spans="2:7" x14ac:dyDescent="0.25">
      <c r="B209" s="133">
        <v>4.0110999999999972</v>
      </c>
      <c r="C209" s="162" t="s">
        <v>373</v>
      </c>
      <c r="D209" s="163" t="s">
        <v>273</v>
      </c>
      <c r="E209" s="105">
        <v>1065834.72</v>
      </c>
      <c r="F209" s="105">
        <v>2.19</v>
      </c>
      <c r="G209" s="105">
        <f t="shared" si="2"/>
        <v>2334178.04</v>
      </c>
    </row>
    <row r="210" spans="2:7" x14ac:dyDescent="0.25">
      <c r="B210" s="133">
        <v>4.011199999999997</v>
      </c>
      <c r="C210" s="162" t="s">
        <v>374</v>
      </c>
      <c r="D210" s="163" t="s">
        <v>273</v>
      </c>
      <c r="E210" s="105">
        <v>0</v>
      </c>
      <c r="F210" s="105">
        <v>4.3899999999999997</v>
      </c>
      <c r="G210" s="105">
        <f t="shared" ref="G210:G273" si="3">+ROUND(E210*F210,2)</f>
        <v>0</v>
      </c>
    </row>
    <row r="211" spans="2:7" x14ac:dyDescent="0.25">
      <c r="B211" s="133">
        <v>4.0112999999999968</v>
      </c>
      <c r="C211" s="162" t="s">
        <v>375</v>
      </c>
      <c r="D211" s="163" t="s">
        <v>273</v>
      </c>
      <c r="E211" s="105">
        <v>0</v>
      </c>
      <c r="F211" s="105">
        <v>2.19</v>
      </c>
      <c r="G211" s="105">
        <f t="shared" si="3"/>
        <v>0</v>
      </c>
    </row>
    <row r="212" spans="2:7" x14ac:dyDescent="0.25">
      <c r="B212" s="133">
        <v>4.0113999999999965</v>
      </c>
      <c r="C212" s="162" t="s">
        <v>314</v>
      </c>
      <c r="D212" s="163" t="s">
        <v>273</v>
      </c>
      <c r="E212" s="105">
        <v>0</v>
      </c>
      <c r="F212" s="105">
        <v>4.3899999999999997</v>
      </c>
      <c r="G212" s="105">
        <f t="shared" si="3"/>
        <v>0</v>
      </c>
    </row>
    <row r="213" spans="2:7" x14ac:dyDescent="0.25">
      <c r="B213" s="133">
        <v>4.0114999999999963</v>
      </c>
      <c r="C213" s="162" t="s">
        <v>315</v>
      </c>
      <c r="D213" s="163" t="s">
        <v>273</v>
      </c>
      <c r="E213" s="105">
        <v>0</v>
      </c>
      <c r="F213" s="105">
        <v>2.19</v>
      </c>
      <c r="G213" s="105">
        <f t="shared" si="3"/>
        <v>0</v>
      </c>
    </row>
    <row r="214" spans="2:7" x14ac:dyDescent="0.25">
      <c r="B214" s="133">
        <v>4.0115999999999961</v>
      </c>
      <c r="C214" s="162" t="s">
        <v>316</v>
      </c>
      <c r="D214" s="163" t="s">
        <v>19</v>
      </c>
      <c r="E214" s="105">
        <v>0</v>
      </c>
      <c r="F214" s="105">
        <v>7.82</v>
      </c>
      <c r="G214" s="105">
        <f t="shared" si="3"/>
        <v>0</v>
      </c>
    </row>
    <row r="215" spans="2:7" x14ac:dyDescent="0.25">
      <c r="B215" s="133">
        <v>4.0116999999999958</v>
      </c>
      <c r="C215" s="162" t="s">
        <v>317</v>
      </c>
      <c r="D215" s="163" t="s">
        <v>19</v>
      </c>
      <c r="E215" s="105">
        <v>0</v>
      </c>
      <c r="F215" s="105">
        <v>8.99</v>
      </c>
      <c r="G215" s="105">
        <f t="shared" si="3"/>
        <v>0</v>
      </c>
    </row>
    <row r="216" spans="2:7" x14ac:dyDescent="0.25">
      <c r="B216" s="133">
        <v>4.0117999999999956</v>
      </c>
      <c r="C216" s="162" t="s">
        <v>318</v>
      </c>
      <c r="D216" s="163" t="s">
        <v>19</v>
      </c>
      <c r="E216" s="105">
        <v>0</v>
      </c>
      <c r="F216" s="105">
        <v>33.74</v>
      </c>
      <c r="G216" s="105">
        <f t="shared" si="3"/>
        <v>0</v>
      </c>
    </row>
    <row r="217" spans="2:7" x14ac:dyDescent="0.25">
      <c r="B217" s="133">
        <v>4.0118999999999954</v>
      </c>
      <c r="C217" s="162" t="s">
        <v>319</v>
      </c>
      <c r="D217" s="163" t="s">
        <v>273</v>
      </c>
      <c r="E217" s="105">
        <v>0</v>
      </c>
      <c r="F217" s="105">
        <v>4.3899999999999997</v>
      </c>
      <c r="G217" s="105">
        <f t="shared" si="3"/>
        <v>0</v>
      </c>
    </row>
    <row r="218" spans="2:7" x14ac:dyDescent="0.25">
      <c r="B218" s="133">
        <v>4.0119999999999951</v>
      </c>
      <c r="C218" s="162" t="s">
        <v>320</v>
      </c>
      <c r="D218" s="163" t="s">
        <v>273</v>
      </c>
      <c r="E218" s="105">
        <v>0</v>
      </c>
      <c r="F218" s="105">
        <v>2.19</v>
      </c>
      <c r="G218" s="105">
        <f t="shared" si="3"/>
        <v>0</v>
      </c>
    </row>
    <row r="219" spans="2:7" x14ac:dyDescent="0.25">
      <c r="B219" s="131">
        <v>4.0199999999999996</v>
      </c>
      <c r="C219" s="143" t="s">
        <v>376</v>
      </c>
      <c r="D219" s="142"/>
      <c r="E219" s="132"/>
      <c r="F219" s="105"/>
      <c r="G219" s="105"/>
    </row>
    <row r="220" spans="2:7" x14ac:dyDescent="0.25">
      <c r="B220" s="133">
        <v>4.0200999999999993</v>
      </c>
      <c r="C220" s="138" t="s">
        <v>280</v>
      </c>
      <c r="D220" s="139" t="s">
        <v>12</v>
      </c>
      <c r="E220" s="105">
        <v>26474.26</v>
      </c>
      <c r="F220" s="105">
        <v>4.12</v>
      </c>
      <c r="G220" s="105">
        <f t="shared" si="3"/>
        <v>109073.95</v>
      </c>
    </row>
    <row r="221" spans="2:7" x14ac:dyDescent="0.25">
      <c r="B221" s="133">
        <v>4.0201999999999991</v>
      </c>
      <c r="C221" s="138" t="s">
        <v>281</v>
      </c>
      <c r="D221" s="139" t="s">
        <v>273</v>
      </c>
      <c r="E221" s="105">
        <v>12673.53</v>
      </c>
      <c r="F221" s="105">
        <v>4.3899999999999997</v>
      </c>
      <c r="G221" s="105">
        <f t="shared" si="3"/>
        <v>55636.800000000003</v>
      </c>
    </row>
    <row r="222" spans="2:7" x14ac:dyDescent="0.25">
      <c r="B222" s="133">
        <v>4.0202999999999989</v>
      </c>
      <c r="C222" s="138" t="s">
        <v>282</v>
      </c>
      <c r="D222" s="139" t="s">
        <v>273</v>
      </c>
      <c r="E222" s="105">
        <v>14367.72</v>
      </c>
      <c r="F222" s="105">
        <v>2.19</v>
      </c>
      <c r="G222" s="105">
        <f t="shared" si="3"/>
        <v>31465.31</v>
      </c>
    </row>
    <row r="223" spans="2:7" x14ac:dyDescent="0.25">
      <c r="B223" s="133">
        <v>4.0203999999999986</v>
      </c>
      <c r="C223" s="138" t="s">
        <v>322</v>
      </c>
      <c r="D223" s="139" t="s">
        <v>19</v>
      </c>
      <c r="E223" s="105">
        <v>86151.360000000001</v>
      </c>
      <c r="F223" s="105">
        <v>5.62</v>
      </c>
      <c r="G223" s="105">
        <f t="shared" si="3"/>
        <v>484170.64</v>
      </c>
    </row>
    <row r="224" spans="2:7" x14ac:dyDescent="0.25">
      <c r="B224" s="133">
        <v>4.0204999999999984</v>
      </c>
      <c r="C224" s="138" t="s">
        <v>323</v>
      </c>
      <c r="D224" s="139" t="s">
        <v>19</v>
      </c>
      <c r="E224" s="105">
        <v>21325.95</v>
      </c>
      <c r="F224" s="105">
        <v>8.7200000000000006</v>
      </c>
      <c r="G224" s="105">
        <f t="shared" si="3"/>
        <v>185962.28</v>
      </c>
    </row>
    <row r="225" spans="2:7" x14ac:dyDescent="0.25">
      <c r="B225" s="133">
        <v>4.0205999999999982</v>
      </c>
      <c r="C225" s="138" t="s">
        <v>324</v>
      </c>
      <c r="D225" s="139" t="s">
        <v>19</v>
      </c>
      <c r="E225" s="105">
        <v>389.12</v>
      </c>
      <c r="F225" s="105">
        <v>39.800000000000004</v>
      </c>
      <c r="G225" s="105">
        <f t="shared" si="3"/>
        <v>15486.98</v>
      </c>
    </row>
    <row r="226" spans="2:7" x14ac:dyDescent="0.25">
      <c r="B226" s="133">
        <v>4.0206999999999979</v>
      </c>
      <c r="C226" s="138" t="s">
        <v>278</v>
      </c>
      <c r="D226" s="139" t="s">
        <v>273</v>
      </c>
      <c r="E226" s="105">
        <v>1291.81</v>
      </c>
      <c r="F226" s="105">
        <v>4.3899999999999997</v>
      </c>
      <c r="G226" s="105">
        <f t="shared" si="3"/>
        <v>5671.05</v>
      </c>
    </row>
    <row r="227" spans="2:7" x14ac:dyDescent="0.25">
      <c r="B227" s="133">
        <v>4.0207999999999977</v>
      </c>
      <c r="C227" s="138" t="s">
        <v>279</v>
      </c>
      <c r="D227" s="139" t="s">
        <v>273</v>
      </c>
      <c r="E227" s="105">
        <v>3081.37</v>
      </c>
      <c r="F227" s="105">
        <v>2.19</v>
      </c>
      <c r="G227" s="105">
        <f t="shared" si="3"/>
        <v>6748.2</v>
      </c>
    </row>
    <row r="228" spans="2:7" x14ac:dyDescent="0.25">
      <c r="B228" s="133">
        <v>4.0208999999999975</v>
      </c>
      <c r="C228" s="138" t="s">
        <v>325</v>
      </c>
      <c r="D228" s="139" t="s">
        <v>12</v>
      </c>
      <c r="E228" s="105">
        <v>69735.86</v>
      </c>
      <c r="F228" s="105">
        <v>5.9</v>
      </c>
      <c r="G228" s="105">
        <f t="shared" si="3"/>
        <v>411441.57</v>
      </c>
    </row>
    <row r="229" spans="2:7" x14ac:dyDescent="0.25">
      <c r="B229" s="133">
        <v>4.0209999999999972</v>
      </c>
      <c r="C229" s="138" t="s">
        <v>326</v>
      </c>
      <c r="D229" s="139" t="s">
        <v>19</v>
      </c>
      <c r="E229" s="105">
        <v>98744.97</v>
      </c>
      <c r="F229" s="105">
        <v>10.52</v>
      </c>
      <c r="G229" s="105">
        <f t="shared" si="3"/>
        <v>1038797.08</v>
      </c>
    </row>
    <row r="230" spans="2:7" x14ac:dyDescent="0.25">
      <c r="B230" s="133">
        <v>4.021099999999997</v>
      </c>
      <c r="C230" s="138" t="s">
        <v>327</v>
      </c>
      <c r="D230" s="139" t="s">
        <v>19</v>
      </c>
      <c r="E230" s="105">
        <v>25498.65</v>
      </c>
      <c r="F230" s="105">
        <v>6.59</v>
      </c>
      <c r="G230" s="105">
        <f t="shared" si="3"/>
        <v>168036.1</v>
      </c>
    </row>
    <row r="231" spans="2:7" x14ac:dyDescent="0.25">
      <c r="B231" s="133">
        <v>4.0211999999999968</v>
      </c>
      <c r="C231" s="138" t="s">
        <v>328</v>
      </c>
      <c r="D231" s="139" t="s">
        <v>12</v>
      </c>
      <c r="E231" s="105">
        <v>39662.480000000003</v>
      </c>
      <c r="F231" s="105">
        <v>4.3500000000000005</v>
      </c>
      <c r="G231" s="105">
        <f t="shared" si="3"/>
        <v>172531.79</v>
      </c>
    </row>
    <row r="232" spans="2:7" x14ac:dyDescent="0.25">
      <c r="B232" s="133">
        <v>4.0212999999999965</v>
      </c>
      <c r="C232" s="138" t="s">
        <v>329</v>
      </c>
      <c r="D232" s="139" t="s">
        <v>12</v>
      </c>
      <c r="E232" s="105">
        <v>34466.15</v>
      </c>
      <c r="F232" s="105">
        <v>9.39</v>
      </c>
      <c r="G232" s="105">
        <f t="shared" si="3"/>
        <v>323637.15000000002</v>
      </c>
    </row>
    <row r="233" spans="2:7" x14ac:dyDescent="0.25">
      <c r="B233" s="133">
        <v>4.0213999999999963</v>
      </c>
      <c r="C233" s="138" t="s">
        <v>271</v>
      </c>
      <c r="D233" s="139" t="s">
        <v>19</v>
      </c>
      <c r="E233" s="105">
        <v>124243.62</v>
      </c>
      <c r="F233" s="105">
        <v>9.7000000000000011</v>
      </c>
      <c r="G233" s="105">
        <f t="shared" si="3"/>
        <v>1205163.1100000001</v>
      </c>
    </row>
    <row r="234" spans="2:7" x14ac:dyDescent="0.25">
      <c r="B234" s="133">
        <v>4.0214999999999961</v>
      </c>
      <c r="C234" s="138" t="s">
        <v>272</v>
      </c>
      <c r="D234" s="139" t="s">
        <v>273</v>
      </c>
      <c r="E234" s="105">
        <v>131732.96000000002</v>
      </c>
      <c r="F234" s="105">
        <v>4.3899999999999997</v>
      </c>
      <c r="G234" s="105">
        <f t="shared" si="3"/>
        <v>578307.68999999994</v>
      </c>
    </row>
    <row r="235" spans="2:7" x14ac:dyDescent="0.25">
      <c r="B235" s="133">
        <v>4.0215999999999958</v>
      </c>
      <c r="C235" s="138" t="s">
        <v>274</v>
      </c>
      <c r="D235" s="139" t="s">
        <v>273</v>
      </c>
      <c r="E235" s="105">
        <v>77696.819999999992</v>
      </c>
      <c r="F235" s="105">
        <v>2.19</v>
      </c>
      <c r="G235" s="105">
        <f t="shared" si="3"/>
        <v>170156.04</v>
      </c>
    </row>
    <row r="236" spans="2:7" x14ac:dyDescent="0.25">
      <c r="B236" s="133">
        <v>4.0216999999999956</v>
      </c>
      <c r="C236" s="138" t="s">
        <v>275</v>
      </c>
      <c r="D236" s="139" t="s">
        <v>19</v>
      </c>
      <c r="E236" s="105">
        <v>0</v>
      </c>
      <c r="F236" s="105">
        <v>9.7000000000000011</v>
      </c>
      <c r="G236" s="105">
        <f t="shared" si="3"/>
        <v>0</v>
      </c>
    </row>
    <row r="237" spans="2:7" x14ac:dyDescent="0.25">
      <c r="B237" s="133">
        <v>4.0217999999999954</v>
      </c>
      <c r="C237" s="138" t="s">
        <v>330</v>
      </c>
      <c r="D237" s="139" t="s">
        <v>273</v>
      </c>
      <c r="E237" s="105">
        <v>0</v>
      </c>
      <c r="F237" s="105">
        <v>4.3899999999999997</v>
      </c>
      <c r="G237" s="105">
        <f t="shared" si="3"/>
        <v>0</v>
      </c>
    </row>
    <row r="238" spans="2:7" x14ac:dyDescent="0.25">
      <c r="B238" s="133">
        <v>4.0218999999999951</v>
      </c>
      <c r="C238" s="138" t="s">
        <v>331</v>
      </c>
      <c r="D238" s="139" t="s">
        <v>273</v>
      </c>
      <c r="E238" s="105">
        <v>0</v>
      </c>
      <c r="F238" s="105">
        <v>2.19</v>
      </c>
      <c r="G238" s="105">
        <f t="shared" si="3"/>
        <v>0</v>
      </c>
    </row>
    <row r="239" spans="2:7" x14ac:dyDescent="0.25">
      <c r="B239" s="133">
        <v>4.0219999999999949</v>
      </c>
      <c r="C239" s="138" t="s">
        <v>301</v>
      </c>
      <c r="D239" s="139" t="s">
        <v>12</v>
      </c>
      <c r="E239" s="105">
        <v>26474.26</v>
      </c>
      <c r="F239" s="105">
        <v>12.91</v>
      </c>
      <c r="G239" s="105">
        <f t="shared" si="3"/>
        <v>341782.7</v>
      </c>
    </row>
    <row r="240" spans="2:7" x14ac:dyDescent="0.25">
      <c r="B240" s="131">
        <v>4.0299999999999994</v>
      </c>
      <c r="C240" s="143" t="s">
        <v>377</v>
      </c>
      <c r="D240" s="142"/>
      <c r="E240" s="132"/>
      <c r="F240" s="105"/>
      <c r="G240" s="105"/>
    </row>
    <row r="241" spans="2:7" x14ac:dyDescent="0.25">
      <c r="B241" s="133">
        <v>4.0300999999999991</v>
      </c>
      <c r="C241" s="138" t="s">
        <v>333</v>
      </c>
      <c r="D241" s="139" t="s">
        <v>273</v>
      </c>
      <c r="E241" s="105">
        <v>52563.72</v>
      </c>
      <c r="F241" s="105">
        <v>4.3899999999999997</v>
      </c>
      <c r="G241" s="105">
        <f t="shared" si="3"/>
        <v>230754.73</v>
      </c>
    </row>
    <row r="242" spans="2:7" x14ac:dyDescent="0.25">
      <c r="B242" s="133">
        <v>4.0301999999999989</v>
      </c>
      <c r="C242" s="138" t="s">
        <v>334</v>
      </c>
      <c r="D242" s="139" t="s">
        <v>273</v>
      </c>
      <c r="E242" s="105">
        <v>1290896.98</v>
      </c>
      <c r="F242" s="105">
        <v>2.19</v>
      </c>
      <c r="G242" s="105">
        <f t="shared" si="3"/>
        <v>2827064.39</v>
      </c>
    </row>
    <row r="243" spans="2:7" x14ac:dyDescent="0.25">
      <c r="B243" s="133">
        <v>4.0302999999999987</v>
      </c>
      <c r="C243" s="138" t="s">
        <v>335</v>
      </c>
      <c r="D243" s="139" t="s">
        <v>19</v>
      </c>
      <c r="E243" s="105">
        <v>28238.57</v>
      </c>
      <c r="F243" s="105">
        <v>26.650000000000002</v>
      </c>
      <c r="G243" s="105">
        <f t="shared" si="3"/>
        <v>752557.89</v>
      </c>
    </row>
    <row r="244" spans="2:7" x14ac:dyDescent="0.25">
      <c r="B244" s="133">
        <v>4.0303999999999984</v>
      </c>
      <c r="C244" s="138" t="s">
        <v>336</v>
      </c>
      <c r="D244" s="139" t="s">
        <v>19</v>
      </c>
      <c r="E244" s="105">
        <v>24325.15</v>
      </c>
      <c r="F244" s="105">
        <v>16.010000000000002</v>
      </c>
      <c r="G244" s="105">
        <f t="shared" si="3"/>
        <v>389445.65</v>
      </c>
    </row>
    <row r="245" spans="2:7" x14ac:dyDescent="0.25">
      <c r="B245" s="131">
        <v>4.0399999999999991</v>
      </c>
      <c r="C245" s="143" t="s">
        <v>378</v>
      </c>
      <c r="D245" s="142"/>
      <c r="E245" s="132"/>
      <c r="F245" s="159"/>
      <c r="G245" s="105"/>
    </row>
    <row r="246" spans="2:7" x14ac:dyDescent="0.25">
      <c r="B246" s="133">
        <v>4.0400999999999989</v>
      </c>
      <c r="C246" s="138" t="s">
        <v>338</v>
      </c>
      <c r="D246" s="139" t="s">
        <v>19</v>
      </c>
      <c r="E246" s="105">
        <v>2184</v>
      </c>
      <c r="F246" s="105">
        <v>4.47</v>
      </c>
      <c r="G246" s="105">
        <f t="shared" si="3"/>
        <v>9762.48</v>
      </c>
    </row>
    <row r="247" spans="2:7" x14ac:dyDescent="0.25">
      <c r="B247" s="133">
        <v>4.0401999999999987</v>
      </c>
      <c r="C247" s="138" t="s">
        <v>339</v>
      </c>
      <c r="D247" s="139" t="s">
        <v>19</v>
      </c>
      <c r="E247" s="105">
        <v>390</v>
      </c>
      <c r="F247" s="105">
        <v>4.47</v>
      </c>
      <c r="G247" s="105">
        <f t="shared" si="3"/>
        <v>1743.3</v>
      </c>
    </row>
    <row r="248" spans="2:7" x14ac:dyDescent="0.25">
      <c r="B248" s="133">
        <v>4.0402999999999984</v>
      </c>
      <c r="C248" s="138" t="s">
        <v>340</v>
      </c>
      <c r="D248" s="139" t="s">
        <v>19</v>
      </c>
      <c r="E248" s="105">
        <v>2574</v>
      </c>
      <c r="F248" s="105">
        <v>12.19</v>
      </c>
      <c r="G248" s="105">
        <f t="shared" si="3"/>
        <v>31377.06</v>
      </c>
    </row>
    <row r="249" spans="2:7" x14ac:dyDescent="0.25">
      <c r="B249" s="133">
        <v>4.0403999999999982</v>
      </c>
      <c r="C249" s="138" t="s">
        <v>341</v>
      </c>
      <c r="D249" s="139" t="s">
        <v>19</v>
      </c>
      <c r="E249" s="105">
        <v>0</v>
      </c>
      <c r="F249" s="105">
        <v>9.01</v>
      </c>
      <c r="G249" s="105">
        <f t="shared" si="3"/>
        <v>0</v>
      </c>
    </row>
    <row r="250" spans="2:7" x14ac:dyDescent="0.25">
      <c r="B250" s="133">
        <v>4.040499999999998</v>
      </c>
      <c r="C250" s="138" t="s">
        <v>278</v>
      </c>
      <c r="D250" s="139" t="s">
        <v>273</v>
      </c>
      <c r="E250" s="105">
        <v>0</v>
      </c>
      <c r="F250" s="105">
        <v>4.3899999999999997</v>
      </c>
      <c r="G250" s="105">
        <f t="shared" si="3"/>
        <v>0</v>
      </c>
    </row>
    <row r="251" spans="2:7" x14ac:dyDescent="0.25">
      <c r="B251" s="133">
        <v>4.0405999999999977</v>
      </c>
      <c r="C251" s="138" t="s">
        <v>279</v>
      </c>
      <c r="D251" s="139" t="s">
        <v>273</v>
      </c>
      <c r="E251" s="105">
        <v>0</v>
      </c>
      <c r="F251" s="105">
        <v>2.19</v>
      </c>
      <c r="G251" s="105">
        <f t="shared" si="3"/>
        <v>0</v>
      </c>
    </row>
    <row r="252" spans="2:7" x14ac:dyDescent="0.25">
      <c r="B252" s="133">
        <v>4.0406999999999975</v>
      </c>
      <c r="C252" s="138" t="s">
        <v>342</v>
      </c>
      <c r="D252" s="139" t="s">
        <v>273</v>
      </c>
      <c r="E252" s="105">
        <v>772.2</v>
      </c>
      <c r="F252" s="105">
        <v>4.3899999999999997</v>
      </c>
      <c r="G252" s="105">
        <f t="shared" si="3"/>
        <v>3389.96</v>
      </c>
    </row>
    <row r="253" spans="2:7" x14ac:dyDescent="0.25">
      <c r="B253" s="133">
        <v>4.0407999999999973</v>
      </c>
      <c r="C253" s="138" t="s">
        <v>343</v>
      </c>
      <c r="D253" s="139" t="s">
        <v>273</v>
      </c>
      <c r="E253" s="105">
        <v>213.1</v>
      </c>
      <c r="F253" s="105">
        <v>2.19</v>
      </c>
      <c r="G253" s="105">
        <f t="shared" si="3"/>
        <v>466.69</v>
      </c>
    </row>
    <row r="254" spans="2:7" x14ac:dyDescent="0.25">
      <c r="B254" s="131">
        <v>4.0499999999999989</v>
      </c>
      <c r="C254" s="143" t="s">
        <v>344</v>
      </c>
      <c r="D254" s="153"/>
      <c r="E254" s="154"/>
      <c r="F254" s="105"/>
      <c r="G254" s="105"/>
    </row>
    <row r="255" spans="2:7" x14ac:dyDescent="0.25">
      <c r="B255" s="133">
        <v>4.0500999999999987</v>
      </c>
      <c r="C255" s="138" t="s">
        <v>345</v>
      </c>
      <c r="D255" s="139" t="s">
        <v>12</v>
      </c>
      <c r="E255" s="105">
        <v>1479.94</v>
      </c>
      <c r="F255" s="105">
        <v>55.24</v>
      </c>
      <c r="G255" s="105">
        <f t="shared" si="3"/>
        <v>81751.89</v>
      </c>
    </row>
    <row r="256" spans="2:7" x14ac:dyDescent="0.25">
      <c r="B256" s="133">
        <v>4.0501999999999985</v>
      </c>
      <c r="C256" s="138" t="s">
        <v>346</v>
      </c>
      <c r="D256" s="139" t="s">
        <v>12</v>
      </c>
      <c r="E256" s="105">
        <v>3082</v>
      </c>
      <c r="F256" s="105">
        <v>74.64</v>
      </c>
      <c r="G256" s="105">
        <f t="shared" si="3"/>
        <v>230040.48</v>
      </c>
    </row>
    <row r="257" spans="2:7" x14ac:dyDescent="0.25">
      <c r="B257" s="133">
        <v>4.0502999999999982</v>
      </c>
      <c r="C257" s="138" t="s">
        <v>347</v>
      </c>
      <c r="D257" s="139" t="s">
        <v>68</v>
      </c>
      <c r="E257" s="105">
        <v>149094.94</v>
      </c>
      <c r="F257" s="105">
        <v>7.5600000000000005</v>
      </c>
      <c r="G257" s="105">
        <f t="shared" si="3"/>
        <v>1127157.75</v>
      </c>
    </row>
    <row r="258" spans="2:7" x14ac:dyDescent="0.25">
      <c r="B258" s="133">
        <v>4.050399999999998</v>
      </c>
      <c r="C258" s="138" t="s">
        <v>348</v>
      </c>
      <c r="D258" s="139" t="s">
        <v>19</v>
      </c>
      <c r="E258" s="105">
        <v>1913.24</v>
      </c>
      <c r="F258" s="105">
        <v>533.65</v>
      </c>
      <c r="G258" s="105">
        <f t="shared" si="3"/>
        <v>1021000.53</v>
      </c>
    </row>
    <row r="259" spans="2:7" x14ac:dyDescent="0.25">
      <c r="B259" s="133">
        <v>4.0504999999999978</v>
      </c>
      <c r="C259" s="138" t="s">
        <v>349</v>
      </c>
      <c r="D259" s="139" t="s">
        <v>273</v>
      </c>
      <c r="E259" s="105">
        <v>2061.23</v>
      </c>
      <c r="F259" s="105">
        <v>6.76</v>
      </c>
      <c r="G259" s="105">
        <f t="shared" si="3"/>
        <v>13933.91</v>
      </c>
    </row>
    <row r="260" spans="2:7" x14ac:dyDescent="0.25">
      <c r="B260" s="133">
        <v>4.0505999999999975</v>
      </c>
      <c r="C260" s="138" t="s">
        <v>350</v>
      </c>
      <c r="D260" s="139" t="s">
        <v>273</v>
      </c>
      <c r="E260" s="105">
        <v>127709.33</v>
      </c>
      <c r="F260" s="105">
        <v>3.38</v>
      </c>
      <c r="G260" s="105">
        <f t="shared" si="3"/>
        <v>431657.54</v>
      </c>
    </row>
    <row r="261" spans="2:7" x14ac:dyDescent="0.25">
      <c r="B261" s="133">
        <v>4.0506999999999973</v>
      </c>
      <c r="C261" s="138" t="s">
        <v>351</v>
      </c>
      <c r="D261" s="139" t="s">
        <v>12</v>
      </c>
      <c r="E261" s="105">
        <v>1110.9000000000001</v>
      </c>
      <c r="F261" s="105">
        <v>46.96</v>
      </c>
      <c r="G261" s="105">
        <f t="shared" si="3"/>
        <v>52167.86</v>
      </c>
    </row>
    <row r="262" spans="2:7" x14ac:dyDescent="0.25">
      <c r="B262" s="133">
        <v>4.0507999999999971</v>
      </c>
      <c r="C262" s="138" t="s">
        <v>352</v>
      </c>
      <c r="D262" s="139" t="s">
        <v>93</v>
      </c>
      <c r="E262" s="105">
        <v>71.760000000000005</v>
      </c>
      <c r="F262" s="105">
        <v>20.240000000000002</v>
      </c>
      <c r="G262" s="105">
        <f t="shared" si="3"/>
        <v>1452.42</v>
      </c>
    </row>
    <row r="263" spans="2:7" x14ac:dyDescent="0.25">
      <c r="B263" s="133">
        <v>4.0508999999999968</v>
      </c>
      <c r="C263" s="138" t="s">
        <v>353</v>
      </c>
      <c r="D263" s="139" t="s">
        <v>93</v>
      </c>
      <c r="E263" s="105">
        <v>72.45</v>
      </c>
      <c r="F263" s="105">
        <v>62.910000000000004</v>
      </c>
      <c r="G263" s="105">
        <f t="shared" si="3"/>
        <v>4557.83</v>
      </c>
    </row>
    <row r="264" spans="2:7" x14ac:dyDescent="0.25">
      <c r="B264" s="133">
        <v>4.0509999999999966</v>
      </c>
      <c r="C264" s="138" t="s">
        <v>354</v>
      </c>
      <c r="D264" s="139" t="s">
        <v>93</v>
      </c>
      <c r="E264" s="105">
        <v>156</v>
      </c>
      <c r="F264" s="105">
        <v>24.27</v>
      </c>
      <c r="G264" s="105">
        <f t="shared" si="3"/>
        <v>3786.12</v>
      </c>
    </row>
    <row r="265" spans="2:7" x14ac:dyDescent="0.25">
      <c r="B265" s="131">
        <v>4.0599999999999987</v>
      </c>
      <c r="C265" s="143" t="s">
        <v>355</v>
      </c>
      <c r="D265" s="142"/>
      <c r="E265" s="132"/>
      <c r="F265" s="105"/>
      <c r="G265" s="105"/>
    </row>
    <row r="266" spans="2:7" x14ac:dyDescent="0.25">
      <c r="B266" s="133">
        <v>4.0600999999999985</v>
      </c>
      <c r="C266" s="138" t="s">
        <v>356</v>
      </c>
      <c r="D266" s="139" t="s">
        <v>357</v>
      </c>
      <c r="E266" s="105">
        <v>0</v>
      </c>
      <c r="F266" s="105">
        <v>611.59</v>
      </c>
      <c r="G266" s="105">
        <f t="shared" si="3"/>
        <v>0</v>
      </c>
    </row>
    <row r="267" spans="2:7" x14ac:dyDescent="0.25">
      <c r="B267" s="133">
        <v>4.0601999999999983</v>
      </c>
      <c r="C267" s="138" t="s">
        <v>358</v>
      </c>
      <c r="D267" s="139" t="s">
        <v>357</v>
      </c>
      <c r="E267" s="105">
        <v>0</v>
      </c>
      <c r="F267" s="105">
        <v>794.09</v>
      </c>
      <c r="G267" s="105">
        <f t="shared" si="3"/>
        <v>0</v>
      </c>
    </row>
    <row r="268" spans="2:7" x14ac:dyDescent="0.25">
      <c r="B268" s="133">
        <v>4.060299999999998</v>
      </c>
      <c r="C268" s="138" t="s">
        <v>359</v>
      </c>
      <c r="D268" s="139" t="s">
        <v>357</v>
      </c>
      <c r="E268" s="105">
        <v>431.46</v>
      </c>
      <c r="F268" s="105">
        <v>603.34</v>
      </c>
      <c r="G268" s="105">
        <f t="shared" si="3"/>
        <v>260317.08</v>
      </c>
    </row>
    <row r="269" spans="2:7" x14ac:dyDescent="0.25">
      <c r="B269" s="133">
        <v>4.0603999999999978</v>
      </c>
      <c r="C269" s="138" t="s">
        <v>361</v>
      </c>
      <c r="D269" s="139" t="s">
        <v>273</v>
      </c>
      <c r="E269" s="105">
        <v>2157.2800000000002</v>
      </c>
      <c r="F269" s="105">
        <v>4.3899999999999997</v>
      </c>
      <c r="G269" s="105">
        <f t="shared" si="3"/>
        <v>9470.4599999999991</v>
      </c>
    </row>
    <row r="270" spans="2:7" x14ac:dyDescent="0.25">
      <c r="B270" s="133">
        <v>4.0604999999999976</v>
      </c>
      <c r="C270" s="138" t="s">
        <v>362</v>
      </c>
      <c r="D270" s="139" t="s">
        <v>273</v>
      </c>
      <c r="E270" s="105">
        <v>44903.5</v>
      </c>
      <c r="F270" s="105">
        <v>2.19</v>
      </c>
      <c r="G270" s="105">
        <f t="shared" si="3"/>
        <v>98338.67</v>
      </c>
    </row>
    <row r="271" spans="2:7" x14ac:dyDescent="0.25">
      <c r="B271" s="146">
        <v>5</v>
      </c>
      <c r="C271" s="137" t="s">
        <v>379</v>
      </c>
      <c r="D271" s="140"/>
      <c r="E271" s="130"/>
      <c r="F271" s="130"/>
      <c r="G271" s="130"/>
    </row>
    <row r="272" spans="2:7" x14ac:dyDescent="0.25">
      <c r="B272" s="131">
        <v>5.01</v>
      </c>
      <c r="C272" s="143" t="s">
        <v>380</v>
      </c>
      <c r="D272" s="142"/>
      <c r="E272" s="132"/>
      <c r="F272" s="105"/>
      <c r="G272" s="105"/>
    </row>
    <row r="273" spans="2:7" x14ac:dyDescent="0.25">
      <c r="B273" s="133">
        <v>5.0100999999999996</v>
      </c>
      <c r="C273" s="138" t="s">
        <v>280</v>
      </c>
      <c r="D273" s="139" t="s">
        <v>12</v>
      </c>
      <c r="E273" s="105">
        <v>0</v>
      </c>
      <c r="F273" s="105">
        <v>4.12</v>
      </c>
      <c r="G273" s="105">
        <f t="shared" si="3"/>
        <v>0</v>
      </c>
    </row>
    <row r="274" spans="2:7" x14ac:dyDescent="0.25">
      <c r="B274" s="133">
        <v>5.0101999999999993</v>
      </c>
      <c r="C274" s="138" t="s">
        <v>281</v>
      </c>
      <c r="D274" s="139" t="s">
        <v>273</v>
      </c>
      <c r="E274" s="105">
        <v>0</v>
      </c>
      <c r="F274" s="105">
        <v>4.3899999999999997</v>
      </c>
      <c r="G274" s="105">
        <f t="shared" ref="G274:G337" si="4">+ROUND(E274*F274,2)</f>
        <v>0</v>
      </c>
    </row>
    <row r="275" spans="2:7" x14ac:dyDescent="0.25">
      <c r="B275" s="133">
        <v>5.0102999999999991</v>
      </c>
      <c r="C275" s="138" t="s">
        <v>282</v>
      </c>
      <c r="D275" s="139" t="s">
        <v>273</v>
      </c>
      <c r="E275" s="105">
        <v>0</v>
      </c>
      <c r="F275" s="105">
        <v>2.19</v>
      </c>
      <c r="G275" s="105">
        <f t="shared" si="4"/>
        <v>0</v>
      </c>
    </row>
    <row r="276" spans="2:7" x14ac:dyDescent="0.25">
      <c r="B276" s="133">
        <v>5.0103999999999989</v>
      </c>
      <c r="C276" s="138" t="s">
        <v>304</v>
      </c>
      <c r="D276" s="139" t="s">
        <v>19</v>
      </c>
      <c r="E276" s="105">
        <v>0</v>
      </c>
      <c r="F276" s="105">
        <v>5.62</v>
      </c>
      <c r="G276" s="105">
        <f t="shared" si="4"/>
        <v>0</v>
      </c>
    </row>
    <row r="277" spans="2:7" x14ac:dyDescent="0.25">
      <c r="B277" s="133">
        <v>5.0104999999999986</v>
      </c>
      <c r="C277" s="138" t="s">
        <v>305</v>
      </c>
      <c r="D277" s="139" t="s">
        <v>19</v>
      </c>
      <c r="E277" s="105">
        <v>0</v>
      </c>
      <c r="F277" s="105">
        <v>6.99</v>
      </c>
      <c r="G277" s="105">
        <f t="shared" si="4"/>
        <v>0</v>
      </c>
    </row>
    <row r="278" spans="2:7" x14ac:dyDescent="0.25">
      <c r="B278" s="133">
        <v>5.0105999999999984</v>
      </c>
      <c r="C278" s="138" t="s">
        <v>306</v>
      </c>
      <c r="D278" s="139" t="s">
        <v>19</v>
      </c>
      <c r="E278" s="105">
        <v>0</v>
      </c>
      <c r="F278" s="105">
        <v>8.09</v>
      </c>
      <c r="G278" s="105">
        <f t="shared" si="4"/>
        <v>0</v>
      </c>
    </row>
    <row r="279" spans="2:7" x14ac:dyDescent="0.25">
      <c r="B279" s="133">
        <v>5.0106999999999982</v>
      </c>
      <c r="C279" s="138" t="s">
        <v>307</v>
      </c>
      <c r="D279" s="139" t="s">
        <v>19</v>
      </c>
      <c r="E279" s="105">
        <v>0</v>
      </c>
      <c r="F279" s="105">
        <v>5.62</v>
      </c>
      <c r="G279" s="105">
        <f t="shared" si="4"/>
        <v>0</v>
      </c>
    </row>
    <row r="280" spans="2:7" x14ac:dyDescent="0.25">
      <c r="B280" s="133">
        <v>5.0107999999999979</v>
      </c>
      <c r="C280" s="138" t="s">
        <v>308</v>
      </c>
      <c r="D280" s="139" t="s">
        <v>273</v>
      </c>
      <c r="E280" s="105">
        <v>0</v>
      </c>
      <c r="F280" s="105">
        <v>4.3899999999999997</v>
      </c>
      <c r="G280" s="105">
        <f t="shared" si="4"/>
        <v>0</v>
      </c>
    </row>
    <row r="281" spans="2:7" x14ac:dyDescent="0.25">
      <c r="B281" s="133">
        <v>5.0108999999999977</v>
      </c>
      <c r="C281" s="138" t="s">
        <v>309</v>
      </c>
      <c r="D281" s="139" t="s">
        <v>273</v>
      </c>
      <c r="E281" s="105">
        <v>0</v>
      </c>
      <c r="F281" s="105">
        <v>2.19</v>
      </c>
      <c r="G281" s="105">
        <f t="shared" si="4"/>
        <v>0</v>
      </c>
    </row>
    <row r="282" spans="2:7" x14ac:dyDescent="0.25">
      <c r="B282" s="133">
        <v>5.0109999999999975</v>
      </c>
      <c r="C282" s="138" t="s">
        <v>310</v>
      </c>
      <c r="D282" s="139" t="s">
        <v>273</v>
      </c>
      <c r="E282" s="105">
        <v>0</v>
      </c>
      <c r="F282" s="105">
        <v>4.3899999999999997</v>
      </c>
      <c r="G282" s="105">
        <f t="shared" si="4"/>
        <v>0</v>
      </c>
    </row>
    <row r="283" spans="2:7" x14ac:dyDescent="0.25">
      <c r="B283" s="133">
        <v>5.0110999999999972</v>
      </c>
      <c r="C283" s="138" t="s">
        <v>311</v>
      </c>
      <c r="D283" s="139" t="s">
        <v>273</v>
      </c>
      <c r="E283" s="105">
        <v>0</v>
      </c>
      <c r="F283" s="105">
        <v>2.19</v>
      </c>
      <c r="G283" s="105">
        <f t="shared" si="4"/>
        <v>0</v>
      </c>
    </row>
    <row r="284" spans="2:7" x14ac:dyDescent="0.25">
      <c r="B284" s="133">
        <v>5.011199999999997</v>
      </c>
      <c r="C284" s="138" t="s">
        <v>312</v>
      </c>
      <c r="D284" s="139" t="s">
        <v>273</v>
      </c>
      <c r="E284" s="105">
        <v>0</v>
      </c>
      <c r="F284" s="105">
        <v>4.3899999999999997</v>
      </c>
      <c r="G284" s="105">
        <f t="shared" si="4"/>
        <v>0</v>
      </c>
    </row>
    <row r="285" spans="2:7" x14ac:dyDescent="0.25">
      <c r="B285" s="133">
        <v>5.0112999999999968</v>
      </c>
      <c r="C285" s="138" t="s">
        <v>313</v>
      </c>
      <c r="D285" s="139" t="s">
        <v>273</v>
      </c>
      <c r="E285" s="105">
        <v>0</v>
      </c>
      <c r="F285" s="105">
        <v>2.19</v>
      </c>
      <c r="G285" s="105">
        <f t="shared" si="4"/>
        <v>0</v>
      </c>
    </row>
    <row r="286" spans="2:7" x14ac:dyDescent="0.25">
      <c r="B286" s="133">
        <v>5.0113999999999965</v>
      </c>
      <c r="C286" s="138" t="s">
        <v>314</v>
      </c>
      <c r="D286" s="139" t="s">
        <v>273</v>
      </c>
      <c r="E286" s="105">
        <v>0</v>
      </c>
      <c r="F286" s="105">
        <v>4.3899999999999997</v>
      </c>
      <c r="G286" s="105">
        <f t="shared" si="4"/>
        <v>0</v>
      </c>
    </row>
    <row r="287" spans="2:7" x14ac:dyDescent="0.25">
      <c r="B287" s="133">
        <v>5.0114999999999963</v>
      </c>
      <c r="C287" s="138" t="s">
        <v>315</v>
      </c>
      <c r="D287" s="139" t="s">
        <v>273</v>
      </c>
      <c r="E287" s="105">
        <v>0</v>
      </c>
      <c r="F287" s="105">
        <v>2.19</v>
      </c>
      <c r="G287" s="105">
        <f t="shared" si="4"/>
        <v>0</v>
      </c>
    </row>
    <row r="288" spans="2:7" x14ac:dyDescent="0.25">
      <c r="B288" s="133">
        <v>5.0115999999999961</v>
      </c>
      <c r="C288" s="138" t="s">
        <v>316</v>
      </c>
      <c r="D288" s="139" t="s">
        <v>19</v>
      </c>
      <c r="E288" s="105">
        <v>0</v>
      </c>
      <c r="F288" s="105">
        <v>7.82</v>
      </c>
      <c r="G288" s="105">
        <f t="shared" si="4"/>
        <v>0</v>
      </c>
    </row>
    <row r="289" spans="2:7" x14ac:dyDescent="0.25">
      <c r="B289" s="133">
        <v>5.0116999999999958</v>
      </c>
      <c r="C289" s="138" t="s">
        <v>317</v>
      </c>
      <c r="D289" s="139" t="s">
        <v>19</v>
      </c>
      <c r="E289" s="105">
        <v>0</v>
      </c>
      <c r="F289" s="105">
        <v>8.99</v>
      </c>
      <c r="G289" s="105">
        <f t="shared" si="4"/>
        <v>0</v>
      </c>
    </row>
    <row r="290" spans="2:7" x14ac:dyDescent="0.25">
      <c r="B290" s="133">
        <v>5.0117999999999956</v>
      </c>
      <c r="C290" s="138" t="s">
        <v>318</v>
      </c>
      <c r="D290" s="139" t="s">
        <v>19</v>
      </c>
      <c r="E290" s="105">
        <v>0</v>
      </c>
      <c r="F290" s="105">
        <v>33.74</v>
      </c>
      <c r="G290" s="105">
        <f t="shared" si="4"/>
        <v>0</v>
      </c>
    </row>
    <row r="291" spans="2:7" x14ac:dyDescent="0.25">
      <c r="B291" s="133">
        <v>5.0118999999999954</v>
      </c>
      <c r="C291" s="138" t="s">
        <v>319</v>
      </c>
      <c r="D291" s="139" t="s">
        <v>273</v>
      </c>
      <c r="E291" s="105">
        <v>0</v>
      </c>
      <c r="F291" s="105">
        <v>4.3899999999999997</v>
      </c>
      <c r="G291" s="105">
        <f t="shared" si="4"/>
        <v>0</v>
      </c>
    </row>
    <row r="292" spans="2:7" x14ac:dyDescent="0.25">
      <c r="B292" s="133">
        <v>5.0119999999999951</v>
      </c>
      <c r="C292" s="138" t="s">
        <v>320</v>
      </c>
      <c r="D292" s="139" t="s">
        <v>273</v>
      </c>
      <c r="E292" s="105">
        <v>0</v>
      </c>
      <c r="F292" s="105">
        <v>2.19</v>
      </c>
      <c r="G292" s="105">
        <f t="shared" si="4"/>
        <v>0</v>
      </c>
    </row>
    <row r="293" spans="2:7" x14ac:dyDescent="0.25">
      <c r="B293" s="131">
        <v>5.0199999999999996</v>
      </c>
      <c r="C293" s="143" t="s">
        <v>381</v>
      </c>
      <c r="D293" s="142"/>
      <c r="E293" s="132"/>
      <c r="F293" s="105"/>
      <c r="G293" s="105"/>
    </row>
    <row r="294" spans="2:7" x14ac:dyDescent="0.25">
      <c r="B294" s="133">
        <v>5.0200999999999993</v>
      </c>
      <c r="C294" s="138" t="s">
        <v>280</v>
      </c>
      <c r="D294" s="139" t="s">
        <v>12</v>
      </c>
      <c r="E294" s="105">
        <v>0</v>
      </c>
      <c r="F294" s="105">
        <v>4.12</v>
      </c>
      <c r="G294" s="105">
        <f t="shared" si="4"/>
        <v>0</v>
      </c>
    </row>
    <row r="295" spans="2:7" x14ac:dyDescent="0.25">
      <c r="B295" s="133">
        <v>5.0201999999999991</v>
      </c>
      <c r="C295" s="138" t="s">
        <v>281</v>
      </c>
      <c r="D295" s="139" t="s">
        <v>273</v>
      </c>
      <c r="E295" s="105">
        <v>0</v>
      </c>
      <c r="F295" s="105">
        <v>4.3899999999999997</v>
      </c>
      <c r="G295" s="105">
        <f t="shared" si="4"/>
        <v>0</v>
      </c>
    </row>
    <row r="296" spans="2:7" x14ac:dyDescent="0.25">
      <c r="B296" s="133">
        <v>5.0202999999999989</v>
      </c>
      <c r="C296" s="138" t="s">
        <v>282</v>
      </c>
      <c r="D296" s="139" t="s">
        <v>273</v>
      </c>
      <c r="E296" s="105">
        <v>0</v>
      </c>
      <c r="F296" s="105">
        <v>2.19</v>
      </c>
      <c r="G296" s="105">
        <f t="shared" si="4"/>
        <v>0</v>
      </c>
    </row>
    <row r="297" spans="2:7" x14ac:dyDescent="0.25">
      <c r="B297" s="133">
        <v>5.0203999999999986</v>
      </c>
      <c r="C297" s="138" t="s">
        <v>322</v>
      </c>
      <c r="D297" s="139" t="s">
        <v>19</v>
      </c>
      <c r="E297" s="105">
        <v>32256.799999999999</v>
      </c>
      <c r="F297" s="105">
        <v>5.62</v>
      </c>
      <c r="G297" s="105">
        <f t="shared" si="4"/>
        <v>181283.22</v>
      </c>
    </row>
    <row r="298" spans="2:7" x14ac:dyDescent="0.25">
      <c r="B298" s="133">
        <v>5.0204999999999984</v>
      </c>
      <c r="C298" s="138" t="s">
        <v>323</v>
      </c>
      <c r="D298" s="139" t="s">
        <v>19</v>
      </c>
      <c r="E298" s="105">
        <v>13397.62</v>
      </c>
      <c r="F298" s="105">
        <v>8.7200000000000006</v>
      </c>
      <c r="G298" s="105">
        <f t="shared" si="4"/>
        <v>116827.25</v>
      </c>
    </row>
    <row r="299" spans="2:7" x14ac:dyDescent="0.25">
      <c r="B299" s="133">
        <v>5.0205999999999982</v>
      </c>
      <c r="C299" s="138" t="s">
        <v>324</v>
      </c>
      <c r="D299" s="139" t="s">
        <v>19</v>
      </c>
      <c r="E299" s="105">
        <v>283.31</v>
      </c>
      <c r="F299" s="105">
        <v>39.800000000000004</v>
      </c>
      <c r="G299" s="105">
        <f t="shared" si="4"/>
        <v>11275.74</v>
      </c>
    </row>
    <row r="300" spans="2:7" x14ac:dyDescent="0.25">
      <c r="B300" s="133">
        <v>5.0206999999999979</v>
      </c>
      <c r="C300" s="138" t="s">
        <v>278</v>
      </c>
      <c r="D300" s="139" t="s">
        <v>273</v>
      </c>
      <c r="E300" s="105">
        <v>12969.77</v>
      </c>
      <c r="F300" s="105">
        <v>4.3899999999999997</v>
      </c>
      <c r="G300" s="105">
        <f t="shared" si="4"/>
        <v>56937.29</v>
      </c>
    </row>
    <row r="301" spans="2:7" x14ac:dyDescent="0.25">
      <c r="B301" s="133">
        <v>5.0207999999999977</v>
      </c>
      <c r="C301" s="138" t="s">
        <v>279</v>
      </c>
      <c r="D301" s="139" t="s">
        <v>273</v>
      </c>
      <c r="E301" s="105">
        <v>26861.71</v>
      </c>
      <c r="F301" s="105">
        <v>2.19</v>
      </c>
      <c r="G301" s="105">
        <f t="shared" si="4"/>
        <v>58827.14</v>
      </c>
    </row>
    <row r="302" spans="2:7" x14ac:dyDescent="0.25">
      <c r="B302" s="133">
        <v>5.0208999999999975</v>
      </c>
      <c r="C302" s="138" t="s">
        <v>325</v>
      </c>
      <c r="D302" s="139" t="s">
        <v>12</v>
      </c>
      <c r="E302" s="105">
        <v>52256.4</v>
      </c>
      <c r="F302" s="105">
        <v>5.9</v>
      </c>
      <c r="G302" s="105">
        <f t="shared" si="4"/>
        <v>308312.76</v>
      </c>
    </row>
    <row r="303" spans="2:7" x14ac:dyDescent="0.25">
      <c r="B303" s="133">
        <v>5.0209999999999972</v>
      </c>
      <c r="C303" s="138" t="s">
        <v>326</v>
      </c>
      <c r="D303" s="139" t="s">
        <v>19</v>
      </c>
      <c r="E303" s="105">
        <v>26125.67</v>
      </c>
      <c r="F303" s="105">
        <v>10.52</v>
      </c>
      <c r="G303" s="105">
        <f t="shared" si="4"/>
        <v>274842.05</v>
      </c>
    </row>
    <row r="304" spans="2:7" x14ac:dyDescent="0.25">
      <c r="B304" s="133">
        <v>5.021099999999997</v>
      </c>
      <c r="C304" s="138" t="s">
        <v>327</v>
      </c>
      <c r="D304" s="139" t="s">
        <v>19</v>
      </c>
      <c r="E304" s="105">
        <v>3446.5</v>
      </c>
      <c r="F304" s="159">
        <v>6.59</v>
      </c>
      <c r="G304" s="105">
        <f t="shared" si="4"/>
        <v>22712.44</v>
      </c>
    </row>
    <row r="305" spans="2:7" x14ac:dyDescent="0.25">
      <c r="B305" s="133">
        <v>5.0211999999999968</v>
      </c>
      <c r="C305" s="138" t="s">
        <v>328</v>
      </c>
      <c r="D305" s="139" t="s">
        <v>12</v>
      </c>
      <c r="E305" s="105">
        <v>31094.899999999998</v>
      </c>
      <c r="F305" s="105">
        <v>4.3500000000000005</v>
      </c>
      <c r="G305" s="105">
        <f t="shared" si="4"/>
        <v>135262.82</v>
      </c>
    </row>
    <row r="306" spans="2:7" x14ac:dyDescent="0.25">
      <c r="B306" s="133">
        <v>5.0212999999999965</v>
      </c>
      <c r="C306" s="138" t="s">
        <v>329</v>
      </c>
      <c r="D306" s="139" t="s">
        <v>12</v>
      </c>
      <c r="E306" s="105">
        <v>22907.69</v>
      </c>
      <c r="F306" s="105">
        <v>9.39</v>
      </c>
      <c r="G306" s="105">
        <f t="shared" si="4"/>
        <v>215103.21</v>
      </c>
    </row>
    <row r="307" spans="2:7" x14ac:dyDescent="0.25">
      <c r="B307" s="133">
        <v>5.0213999999999963</v>
      </c>
      <c r="C307" s="138" t="s">
        <v>271</v>
      </c>
      <c r="D307" s="139" t="s">
        <v>19</v>
      </c>
      <c r="E307" s="105">
        <v>29572.17</v>
      </c>
      <c r="F307" s="105">
        <v>9.7000000000000011</v>
      </c>
      <c r="G307" s="105">
        <f t="shared" si="4"/>
        <v>286850.05</v>
      </c>
    </row>
    <row r="308" spans="2:7" x14ac:dyDescent="0.25">
      <c r="B308" s="133">
        <v>5.0214999999999961</v>
      </c>
      <c r="C308" s="138" t="s">
        <v>272</v>
      </c>
      <c r="D308" s="139" t="s">
        <v>273</v>
      </c>
      <c r="E308" s="105">
        <v>35608.170000000006</v>
      </c>
      <c r="F308" s="105">
        <v>4.3899999999999997</v>
      </c>
      <c r="G308" s="105">
        <f t="shared" si="4"/>
        <v>156319.87</v>
      </c>
    </row>
    <row r="309" spans="2:7" x14ac:dyDescent="0.25">
      <c r="B309" s="133">
        <v>5.0215999999999958</v>
      </c>
      <c r="C309" s="138" t="s">
        <v>274</v>
      </c>
      <c r="D309" s="139" t="s">
        <v>273</v>
      </c>
      <c r="E309" s="105">
        <v>29314.769999999997</v>
      </c>
      <c r="F309" s="105">
        <v>2.19</v>
      </c>
      <c r="G309" s="105">
        <f t="shared" si="4"/>
        <v>64199.35</v>
      </c>
    </row>
    <row r="310" spans="2:7" x14ac:dyDescent="0.25">
      <c r="B310" s="133">
        <v>5.0216999999999956</v>
      </c>
      <c r="C310" s="138" t="s">
        <v>275</v>
      </c>
      <c r="D310" s="139" t="s">
        <v>19</v>
      </c>
      <c r="E310" s="105">
        <v>0</v>
      </c>
      <c r="F310" s="105">
        <v>9.7000000000000011</v>
      </c>
      <c r="G310" s="105">
        <f t="shared" si="4"/>
        <v>0</v>
      </c>
    </row>
    <row r="311" spans="2:7" x14ac:dyDescent="0.25">
      <c r="B311" s="133">
        <v>5.0217999999999954</v>
      </c>
      <c r="C311" s="138" t="s">
        <v>330</v>
      </c>
      <c r="D311" s="139" t="s">
        <v>273</v>
      </c>
      <c r="E311" s="105">
        <v>0</v>
      </c>
      <c r="F311" s="105">
        <v>4.3899999999999997</v>
      </c>
      <c r="G311" s="105">
        <f t="shared" si="4"/>
        <v>0</v>
      </c>
    </row>
    <row r="312" spans="2:7" x14ac:dyDescent="0.25">
      <c r="B312" s="133">
        <v>5.0218999999999951</v>
      </c>
      <c r="C312" s="138" t="s">
        <v>331</v>
      </c>
      <c r="D312" s="139" t="s">
        <v>273</v>
      </c>
      <c r="E312" s="105">
        <v>0</v>
      </c>
      <c r="F312" s="105">
        <v>2.19</v>
      </c>
      <c r="G312" s="105">
        <f t="shared" si="4"/>
        <v>0</v>
      </c>
    </row>
    <row r="313" spans="2:7" x14ac:dyDescent="0.25">
      <c r="B313" s="133">
        <v>5.0219999999999949</v>
      </c>
      <c r="C313" s="138" t="s">
        <v>301</v>
      </c>
      <c r="D313" s="139" t="s">
        <v>12</v>
      </c>
      <c r="E313" s="105">
        <v>0</v>
      </c>
      <c r="F313" s="105">
        <v>12.91</v>
      </c>
      <c r="G313" s="105">
        <f t="shared" si="4"/>
        <v>0</v>
      </c>
    </row>
    <row r="314" spans="2:7" x14ac:dyDescent="0.25">
      <c r="B314" s="131">
        <v>5.0299999999999994</v>
      </c>
      <c r="C314" s="143" t="s">
        <v>382</v>
      </c>
      <c r="D314" s="142"/>
      <c r="E314" s="132"/>
      <c r="F314" s="105"/>
      <c r="G314" s="105"/>
    </row>
    <row r="315" spans="2:7" x14ac:dyDescent="0.25">
      <c r="B315" s="133">
        <v>5.0300999999999991</v>
      </c>
      <c r="C315" s="138" t="s">
        <v>333</v>
      </c>
      <c r="D315" s="139" t="s">
        <v>273</v>
      </c>
      <c r="E315" s="105">
        <v>24170.87</v>
      </c>
      <c r="F315" s="105">
        <v>4.3899999999999997</v>
      </c>
      <c r="G315" s="105">
        <f t="shared" si="4"/>
        <v>106110.12</v>
      </c>
    </row>
    <row r="316" spans="2:7" x14ac:dyDescent="0.25">
      <c r="B316" s="133">
        <v>5.0301999999999989</v>
      </c>
      <c r="C316" s="138" t="s">
        <v>334</v>
      </c>
      <c r="D316" s="139" t="s">
        <v>273</v>
      </c>
      <c r="E316" s="105">
        <v>391987.11</v>
      </c>
      <c r="F316" s="105">
        <v>2.19</v>
      </c>
      <c r="G316" s="105">
        <f t="shared" si="4"/>
        <v>858451.77</v>
      </c>
    </row>
    <row r="317" spans="2:7" x14ac:dyDescent="0.25">
      <c r="B317" s="133">
        <v>5.0302999999999987</v>
      </c>
      <c r="C317" s="138" t="s">
        <v>335</v>
      </c>
      <c r="D317" s="139" t="s">
        <v>19</v>
      </c>
      <c r="E317" s="105">
        <v>10773.25</v>
      </c>
      <c r="F317" s="105">
        <v>26.650000000000002</v>
      </c>
      <c r="G317" s="105">
        <f t="shared" si="4"/>
        <v>287107.11</v>
      </c>
    </row>
    <row r="318" spans="2:7" x14ac:dyDescent="0.25">
      <c r="B318" s="133">
        <v>5.0303999999999984</v>
      </c>
      <c r="C318" s="138" t="s">
        <v>336</v>
      </c>
      <c r="D318" s="139" t="s">
        <v>19</v>
      </c>
      <c r="E318" s="105">
        <v>13397.62</v>
      </c>
      <c r="F318" s="105">
        <v>16.010000000000002</v>
      </c>
      <c r="G318" s="105">
        <f t="shared" si="4"/>
        <v>214495.9</v>
      </c>
    </row>
    <row r="319" spans="2:7" x14ac:dyDescent="0.25">
      <c r="B319" s="131">
        <v>5.0399999999999991</v>
      </c>
      <c r="C319" s="143" t="s">
        <v>383</v>
      </c>
      <c r="D319" s="142"/>
      <c r="E319" s="134"/>
      <c r="F319" s="105"/>
      <c r="G319" s="105"/>
    </row>
    <row r="320" spans="2:7" x14ac:dyDescent="0.25">
      <c r="B320" s="133">
        <v>5.0400999999999989</v>
      </c>
      <c r="C320" s="138" t="s">
        <v>338</v>
      </c>
      <c r="D320" s="139" t="s">
        <v>19</v>
      </c>
      <c r="E320" s="105">
        <v>10234.799999999999</v>
      </c>
      <c r="F320" s="105">
        <v>4.47</v>
      </c>
      <c r="G320" s="105">
        <f t="shared" si="4"/>
        <v>45749.56</v>
      </c>
    </row>
    <row r="321" spans="2:7" x14ac:dyDescent="0.25">
      <c r="B321" s="133">
        <v>5.0401999999999987</v>
      </c>
      <c r="C321" s="138" t="s">
        <v>339</v>
      </c>
      <c r="D321" s="139" t="s">
        <v>19</v>
      </c>
      <c r="E321" s="105">
        <v>1460</v>
      </c>
      <c r="F321" s="105">
        <v>4.47</v>
      </c>
      <c r="G321" s="105">
        <f t="shared" si="4"/>
        <v>6526.2</v>
      </c>
    </row>
    <row r="322" spans="2:7" x14ac:dyDescent="0.25">
      <c r="B322" s="133">
        <v>5.0402999999999984</v>
      </c>
      <c r="C322" s="138" t="s">
        <v>340</v>
      </c>
      <c r="D322" s="139" t="s">
        <v>19</v>
      </c>
      <c r="E322" s="105">
        <v>11694.8</v>
      </c>
      <c r="F322" s="105">
        <v>12.19</v>
      </c>
      <c r="G322" s="105">
        <f t="shared" si="4"/>
        <v>142559.60999999999</v>
      </c>
    </row>
    <row r="323" spans="2:7" x14ac:dyDescent="0.25">
      <c r="B323" s="133">
        <v>5.0403999999999982</v>
      </c>
      <c r="C323" s="138" t="s">
        <v>341</v>
      </c>
      <c r="D323" s="139" t="s">
        <v>19</v>
      </c>
      <c r="E323" s="105">
        <v>0</v>
      </c>
      <c r="F323" s="105">
        <v>9.01</v>
      </c>
      <c r="G323" s="105">
        <f t="shared" si="4"/>
        <v>0</v>
      </c>
    </row>
    <row r="324" spans="2:7" x14ac:dyDescent="0.25">
      <c r="B324" s="133">
        <v>5.040499999999998</v>
      </c>
      <c r="C324" s="138" t="s">
        <v>278</v>
      </c>
      <c r="D324" s="139" t="s">
        <v>273</v>
      </c>
      <c r="E324" s="105">
        <v>0</v>
      </c>
      <c r="F324" s="105">
        <v>4.3899999999999997</v>
      </c>
      <c r="G324" s="105">
        <f t="shared" si="4"/>
        <v>0</v>
      </c>
    </row>
    <row r="325" spans="2:7" x14ac:dyDescent="0.25">
      <c r="B325" s="133">
        <v>5.0405999999999977</v>
      </c>
      <c r="C325" s="138" t="s">
        <v>279</v>
      </c>
      <c r="D325" s="139" t="s">
        <v>273</v>
      </c>
      <c r="E325" s="105">
        <v>0</v>
      </c>
      <c r="F325" s="105">
        <v>2.19</v>
      </c>
      <c r="G325" s="105">
        <f t="shared" si="4"/>
        <v>0</v>
      </c>
    </row>
    <row r="326" spans="2:7" x14ac:dyDescent="0.25">
      <c r="B326" s="133">
        <v>5.0406999999999975</v>
      </c>
      <c r="C326" s="138" t="s">
        <v>342</v>
      </c>
      <c r="D326" s="139" t="s">
        <v>273</v>
      </c>
      <c r="E326" s="105">
        <v>3282.38</v>
      </c>
      <c r="F326" s="105">
        <v>4.3899999999999997</v>
      </c>
      <c r="G326" s="105">
        <f t="shared" si="4"/>
        <v>14409.65</v>
      </c>
    </row>
    <row r="327" spans="2:7" x14ac:dyDescent="0.25">
      <c r="B327" s="133">
        <v>5.0407999999999973</v>
      </c>
      <c r="C327" s="138" t="s">
        <v>343</v>
      </c>
      <c r="D327" s="139" t="s">
        <v>273</v>
      </c>
      <c r="E327" s="105">
        <v>4156.05</v>
      </c>
      <c r="F327" s="105">
        <v>2.19</v>
      </c>
      <c r="G327" s="105">
        <f t="shared" si="4"/>
        <v>9101.75</v>
      </c>
    </row>
    <row r="328" spans="2:7" x14ac:dyDescent="0.25">
      <c r="B328" s="131">
        <v>5.0499999999999989</v>
      </c>
      <c r="C328" s="143" t="s">
        <v>355</v>
      </c>
      <c r="D328" s="142"/>
      <c r="E328" s="134"/>
      <c r="F328" s="105"/>
      <c r="G328" s="105"/>
    </row>
    <row r="329" spans="2:7" x14ac:dyDescent="0.25">
      <c r="B329" s="133">
        <v>5.0500999999999987</v>
      </c>
      <c r="C329" s="138" t="s">
        <v>356</v>
      </c>
      <c r="D329" s="139" t="s">
        <v>357</v>
      </c>
      <c r="E329" s="105">
        <v>0</v>
      </c>
      <c r="F329" s="105">
        <v>611.59</v>
      </c>
      <c r="G329" s="105">
        <f t="shared" si="4"/>
        <v>0</v>
      </c>
    </row>
    <row r="330" spans="2:7" x14ac:dyDescent="0.25">
      <c r="B330" s="133">
        <v>5.0501999999999985</v>
      </c>
      <c r="C330" s="138" t="s">
        <v>358</v>
      </c>
      <c r="D330" s="139" t="s">
        <v>357</v>
      </c>
      <c r="E330" s="105">
        <v>0</v>
      </c>
      <c r="F330" s="105">
        <v>794.09</v>
      </c>
      <c r="G330" s="105">
        <f t="shared" si="4"/>
        <v>0</v>
      </c>
    </row>
    <row r="331" spans="2:7" x14ac:dyDescent="0.25">
      <c r="B331" s="133">
        <v>5.0502999999999982</v>
      </c>
      <c r="C331" s="138" t="s">
        <v>359</v>
      </c>
      <c r="D331" s="139" t="s">
        <v>357</v>
      </c>
      <c r="E331" s="105">
        <v>564</v>
      </c>
      <c r="F331" s="105">
        <v>603.34</v>
      </c>
      <c r="G331" s="105">
        <f t="shared" si="4"/>
        <v>340283.76</v>
      </c>
    </row>
    <row r="332" spans="2:7" x14ac:dyDescent="0.25">
      <c r="B332" s="133">
        <v>5.050399999999998</v>
      </c>
      <c r="C332" s="138" t="s">
        <v>361</v>
      </c>
      <c r="D332" s="139" t="s">
        <v>273</v>
      </c>
      <c r="E332" s="105">
        <v>2816.38</v>
      </c>
      <c r="F332" s="105">
        <v>4.3899999999999997</v>
      </c>
      <c r="G332" s="105">
        <f t="shared" si="4"/>
        <v>12363.91</v>
      </c>
    </row>
    <row r="333" spans="2:7" x14ac:dyDescent="0.25">
      <c r="B333" s="133">
        <v>5.0504999999999978</v>
      </c>
      <c r="C333" s="138" t="s">
        <v>362</v>
      </c>
      <c r="D333" s="139" t="s">
        <v>273</v>
      </c>
      <c r="E333" s="105">
        <v>44485.49</v>
      </c>
      <c r="F333" s="105">
        <v>2.19</v>
      </c>
      <c r="G333" s="105">
        <f t="shared" si="4"/>
        <v>97423.22</v>
      </c>
    </row>
    <row r="334" spans="2:7" x14ac:dyDescent="0.25">
      <c r="B334" s="146">
        <v>6</v>
      </c>
      <c r="C334" s="137" t="s">
        <v>384</v>
      </c>
      <c r="D334" s="140"/>
      <c r="E334" s="130"/>
      <c r="F334" s="130"/>
      <c r="G334" s="130"/>
    </row>
    <row r="335" spans="2:7" x14ac:dyDescent="0.25">
      <c r="B335" s="131">
        <v>6.01</v>
      </c>
      <c r="C335" s="143" t="s">
        <v>385</v>
      </c>
      <c r="D335" s="142"/>
      <c r="E335" s="132"/>
      <c r="F335" s="105"/>
      <c r="G335" s="105"/>
    </row>
    <row r="336" spans="2:7" x14ac:dyDescent="0.25">
      <c r="B336" s="133">
        <v>6.0100999999999996</v>
      </c>
      <c r="C336" s="138" t="s">
        <v>280</v>
      </c>
      <c r="D336" s="139" t="s">
        <v>12</v>
      </c>
      <c r="E336" s="105">
        <v>0</v>
      </c>
      <c r="F336" s="105">
        <v>4.12</v>
      </c>
      <c r="G336" s="105">
        <f t="shared" si="4"/>
        <v>0</v>
      </c>
    </row>
    <row r="337" spans="2:7" x14ac:dyDescent="0.25">
      <c r="B337" s="133">
        <v>6.0101999999999993</v>
      </c>
      <c r="C337" s="138" t="s">
        <v>281</v>
      </c>
      <c r="D337" s="139" t="s">
        <v>273</v>
      </c>
      <c r="E337" s="105">
        <v>0</v>
      </c>
      <c r="F337" s="105">
        <v>4.3899999999999997</v>
      </c>
      <c r="G337" s="105">
        <f t="shared" si="4"/>
        <v>0</v>
      </c>
    </row>
    <row r="338" spans="2:7" x14ac:dyDescent="0.25">
      <c r="B338" s="133">
        <v>6.0102999999999991</v>
      </c>
      <c r="C338" s="138" t="s">
        <v>282</v>
      </c>
      <c r="D338" s="139" t="s">
        <v>273</v>
      </c>
      <c r="E338" s="105">
        <v>0</v>
      </c>
      <c r="F338" s="105">
        <v>2.19</v>
      </c>
      <c r="G338" s="105">
        <f t="shared" ref="G338:G401" si="5">+ROUND(E338*F338,2)</f>
        <v>0</v>
      </c>
    </row>
    <row r="339" spans="2:7" x14ac:dyDescent="0.25">
      <c r="B339" s="133">
        <v>6.0103999999999989</v>
      </c>
      <c r="C339" s="138" t="s">
        <v>304</v>
      </c>
      <c r="D339" s="139" t="s">
        <v>19</v>
      </c>
      <c r="E339" s="105">
        <v>0</v>
      </c>
      <c r="F339" s="105">
        <v>5.62</v>
      </c>
      <c r="G339" s="105">
        <f t="shared" si="5"/>
        <v>0</v>
      </c>
    </row>
    <row r="340" spans="2:7" x14ac:dyDescent="0.25">
      <c r="B340" s="133">
        <v>6.0104999999999986</v>
      </c>
      <c r="C340" s="138" t="s">
        <v>305</v>
      </c>
      <c r="D340" s="139" t="s">
        <v>19</v>
      </c>
      <c r="E340" s="105">
        <v>0</v>
      </c>
      <c r="F340" s="105">
        <v>6.99</v>
      </c>
      <c r="G340" s="105">
        <f t="shared" si="5"/>
        <v>0</v>
      </c>
    </row>
    <row r="341" spans="2:7" x14ac:dyDescent="0.25">
      <c r="B341" s="133">
        <v>6.0105999999999984</v>
      </c>
      <c r="C341" s="138" t="s">
        <v>306</v>
      </c>
      <c r="D341" s="139" t="s">
        <v>19</v>
      </c>
      <c r="E341" s="105">
        <v>0</v>
      </c>
      <c r="F341" s="105">
        <v>8.09</v>
      </c>
      <c r="G341" s="105">
        <f t="shared" si="5"/>
        <v>0</v>
      </c>
    </row>
    <row r="342" spans="2:7" x14ac:dyDescent="0.25">
      <c r="B342" s="133">
        <v>6.0106999999999982</v>
      </c>
      <c r="C342" s="138" t="s">
        <v>307</v>
      </c>
      <c r="D342" s="139" t="s">
        <v>19</v>
      </c>
      <c r="E342" s="105">
        <v>0</v>
      </c>
      <c r="F342" s="105">
        <v>5.62</v>
      </c>
      <c r="G342" s="105">
        <f t="shared" si="5"/>
        <v>0</v>
      </c>
    </row>
    <row r="343" spans="2:7" x14ac:dyDescent="0.25">
      <c r="B343" s="133">
        <v>6.0107999999999979</v>
      </c>
      <c r="C343" s="138" t="s">
        <v>308</v>
      </c>
      <c r="D343" s="139" t="s">
        <v>273</v>
      </c>
      <c r="E343" s="105">
        <v>0</v>
      </c>
      <c r="F343" s="105">
        <v>4.3899999999999997</v>
      </c>
      <c r="G343" s="105">
        <f t="shared" si="5"/>
        <v>0</v>
      </c>
    </row>
    <row r="344" spans="2:7" x14ac:dyDescent="0.25">
      <c r="B344" s="133">
        <v>6.0108999999999977</v>
      </c>
      <c r="C344" s="138" t="s">
        <v>309</v>
      </c>
      <c r="D344" s="139" t="s">
        <v>273</v>
      </c>
      <c r="E344" s="105">
        <v>0</v>
      </c>
      <c r="F344" s="105">
        <v>2.19</v>
      </c>
      <c r="G344" s="105">
        <f t="shared" si="5"/>
        <v>0</v>
      </c>
    </row>
    <row r="345" spans="2:7" x14ac:dyDescent="0.25">
      <c r="B345" s="133">
        <v>6.0109999999999975</v>
      </c>
      <c r="C345" s="138" t="s">
        <v>310</v>
      </c>
      <c r="D345" s="139" t="s">
        <v>273</v>
      </c>
      <c r="E345" s="105">
        <v>0</v>
      </c>
      <c r="F345" s="105">
        <v>4.3899999999999997</v>
      </c>
      <c r="G345" s="105">
        <f t="shared" si="5"/>
        <v>0</v>
      </c>
    </row>
    <row r="346" spans="2:7" x14ac:dyDescent="0.25">
      <c r="B346" s="133">
        <v>6.0110999999999972</v>
      </c>
      <c r="C346" s="138" t="s">
        <v>311</v>
      </c>
      <c r="D346" s="139" t="s">
        <v>273</v>
      </c>
      <c r="E346" s="105">
        <v>0</v>
      </c>
      <c r="F346" s="105">
        <v>2.19</v>
      </c>
      <c r="G346" s="105">
        <f t="shared" si="5"/>
        <v>0</v>
      </c>
    </row>
    <row r="347" spans="2:7" x14ac:dyDescent="0.25">
      <c r="B347" s="133">
        <v>6.011199999999997</v>
      </c>
      <c r="C347" s="138" t="s">
        <v>312</v>
      </c>
      <c r="D347" s="139" t="s">
        <v>273</v>
      </c>
      <c r="E347" s="105">
        <v>0</v>
      </c>
      <c r="F347" s="105">
        <v>4.3899999999999997</v>
      </c>
      <c r="G347" s="105">
        <f t="shared" si="5"/>
        <v>0</v>
      </c>
    </row>
    <row r="348" spans="2:7" x14ac:dyDescent="0.25">
      <c r="B348" s="133">
        <v>6.0112999999999968</v>
      </c>
      <c r="C348" s="138" t="s">
        <v>313</v>
      </c>
      <c r="D348" s="139" t="s">
        <v>273</v>
      </c>
      <c r="E348" s="105">
        <v>0</v>
      </c>
      <c r="F348" s="105">
        <v>2.19</v>
      </c>
      <c r="G348" s="105">
        <f t="shared" si="5"/>
        <v>0</v>
      </c>
    </row>
    <row r="349" spans="2:7" x14ac:dyDescent="0.25">
      <c r="B349" s="133">
        <v>6.0113999999999965</v>
      </c>
      <c r="C349" s="138" t="s">
        <v>314</v>
      </c>
      <c r="D349" s="139" t="s">
        <v>273</v>
      </c>
      <c r="E349" s="105">
        <v>0</v>
      </c>
      <c r="F349" s="105">
        <v>4.3899999999999997</v>
      </c>
      <c r="G349" s="105">
        <f t="shared" si="5"/>
        <v>0</v>
      </c>
    </row>
    <row r="350" spans="2:7" x14ac:dyDescent="0.25">
      <c r="B350" s="133">
        <v>6.0114999999999963</v>
      </c>
      <c r="C350" s="138" t="s">
        <v>315</v>
      </c>
      <c r="D350" s="139" t="s">
        <v>273</v>
      </c>
      <c r="E350" s="105">
        <v>0</v>
      </c>
      <c r="F350" s="105">
        <v>2.19</v>
      </c>
      <c r="G350" s="105">
        <f t="shared" si="5"/>
        <v>0</v>
      </c>
    </row>
    <row r="351" spans="2:7" x14ac:dyDescent="0.25">
      <c r="B351" s="133">
        <v>6.0115999999999961</v>
      </c>
      <c r="C351" s="138" t="s">
        <v>316</v>
      </c>
      <c r="D351" s="139" t="s">
        <v>19</v>
      </c>
      <c r="E351" s="105">
        <v>5775</v>
      </c>
      <c r="F351" s="105">
        <v>7.82</v>
      </c>
      <c r="G351" s="105">
        <f t="shared" si="5"/>
        <v>45160.5</v>
      </c>
    </row>
    <row r="352" spans="2:7" x14ac:dyDescent="0.25">
      <c r="B352" s="133">
        <v>6.0116999999999958</v>
      </c>
      <c r="C352" s="138" t="s">
        <v>317</v>
      </c>
      <c r="D352" s="139" t="s">
        <v>19</v>
      </c>
      <c r="E352" s="105">
        <v>4004</v>
      </c>
      <c r="F352" s="105">
        <v>8.99</v>
      </c>
      <c r="G352" s="105">
        <f t="shared" si="5"/>
        <v>35995.96</v>
      </c>
    </row>
    <row r="353" spans="2:7" x14ac:dyDescent="0.25">
      <c r="B353" s="133">
        <v>6.0117999999999956</v>
      </c>
      <c r="C353" s="138" t="s">
        <v>318</v>
      </c>
      <c r="D353" s="139" t="s">
        <v>19</v>
      </c>
      <c r="E353" s="105">
        <v>0</v>
      </c>
      <c r="F353" s="105">
        <v>33.74</v>
      </c>
      <c r="G353" s="105">
        <f t="shared" si="5"/>
        <v>0</v>
      </c>
    </row>
    <row r="354" spans="2:7" x14ac:dyDescent="0.25">
      <c r="B354" s="133">
        <v>6.0118999999999954</v>
      </c>
      <c r="C354" s="138" t="s">
        <v>319</v>
      </c>
      <c r="D354" s="139" t="s">
        <v>273</v>
      </c>
      <c r="E354" s="105">
        <v>0</v>
      </c>
      <c r="F354" s="105">
        <v>4.3899999999999997</v>
      </c>
      <c r="G354" s="105">
        <f t="shared" si="5"/>
        <v>0</v>
      </c>
    </row>
    <row r="355" spans="2:7" x14ac:dyDescent="0.25">
      <c r="B355" s="133">
        <v>6.0119999999999951</v>
      </c>
      <c r="C355" s="138" t="s">
        <v>320</v>
      </c>
      <c r="D355" s="139" t="s">
        <v>273</v>
      </c>
      <c r="E355" s="105">
        <v>0</v>
      </c>
      <c r="F355" s="105">
        <v>2.19</v>
      </c>
      <c r="G355" s="105">
        <f t="shared" si="5"/>
        <v>0</v>
      </c>
    </row>
    <row r="356" spans="2:7" x14ac:dyDescent="0.25">
      <c r="B356" s="131">
        <v>6.02</v>
      </c>
      <c r="C356" s="143" t="s">
        <v>386</v>
      </c>
      <c r="D356" s="142"/>
      <c r="E356" s="132"/>
      <c r="F356" s="105"/>
      <c r="G356" s="105"/>
    </row>
    <row r="357" spans="2:7" x14ac:dyDescent="0.25">
      <c r="B357" s="133">
        <v>6.0200999999999993</v>
      </c>
      <c r="C357" s="138" t="s">
        <v>280</v>
      </c>
      <c r="D357" s="139" t="s">
        <v>12</v>
      </c>
      <c r="E357" s="105">
        <v>7773.5</v>
      </c>
      <c r="F357" s="105">
        <v>4.12</v>
      </c>
      <c r="G357" s="105">
        <f t="shared" si="5"/>
        <v>32026.82</v>
      </c>
    </row>
    <row r="358" spans="2:7" x14ac:dyDescent="0.25">
      <c r="B358" s="133">
        <v>6.0201999999999991</v>
      </c>
      <c r="C358" s="138" t="s">
        <v>281</v>
      </c>
      <c r="D358" s="139" t="s">
        <v>273</v>
      </c>
      <c r="E358" s="105">
        <v>2986.92</v>
      </c>
      <c r="F358" s="105">
        <v>4.3899999999999997</v>
      </c>
      <c r="G358" s="105">
        <f t="shared" si="5"/>
        <v>13112.58</v>
      </c>
    </row>
    <row r="359" spans="2:7" x14ac:dyDescent="0.25">
      <c r="B359" s="133">
        <v>6.0202999999999989</v>
      </c>
      <c r="C359" s="138" t="s">
        <v>282</v>
      </c>
      <c r="D359" s="139" t="s">
        <v>273</v>
      </c>
      <c r="E359" s="105">
        <v>13030.36</v>
      </c>
      <c r="F359" s="105">
        <v>2.19</v>
      </c>
      <c r="G359" s="105">
        <f t="shared" si="5"/>
        <v>28536.49</v>
      </c>
    </row>
    <row r="360" spans="2:7" x14ac:dyDescent="0.25">
      <c r="B360" s="133">
        <v>6.0203999999999986</v>
      </c>
      <c r="C360" s="138" t="s">
        <v>322</v>
      </c>
      <c r="D360" s="139" t="s">
        <v>19</v>
      </c>
      <c r="E360" s="105">
        <v>19537.45</v>
      </c>
      <c r="F360" s="105">
        <v>5.62</v>
      </c>
      <c r="G360" s="105">
        <f t="shared" si="5"/>
        <v>109800.47</v>
      </c>
    </row>
    <row r="361" spans="2:7" x14ac:dyDescent="0.25">
      <c r="B361" s="133">
        <v>6.0204999999999984</v>
      </c>
      <c r="C361" s="138" t="s">
        <v>323</v>
      </c>
      <c r="D361" s="139" t="s">
        <v>19</v>
      </c>
      <c r="E361" s="105">
        <v>9975.39</v>
      </c>
      <c r="F361" s="105">
        <v>8.7200000000000006</v>
      </c>
      <c r="G361" s="105">
        <f t="shared" si="5"/>
        <v>86985.4</v>
      </c>
    </row>
    <row r="362" spans="2:7" x14ac:dyDescent="0.25">
      <c r="B362" s="133">
        <v>6.0205999999999982</v>
      </c>
      <c r="C362" s="138" t="s">
        <v>324</v>
      </c>
      <c r="D362" s="139" t="s">
        <v>19</v>
      </c>
      <c r="E362" s="105">
        <v>204.86</v>
      </c>
      <c r="F362" s="105">
        <v>39.800000000000004</v>
      </c>
      <c r="G362" s="105">
        <f t="shared" si="5"/>
        <v>8153.43</v>
      </c>
    </row>
    <row r="363" spans="2:7" x14ac:dyDescent="0.25">
      <c r="B363" s="133">
        <v>6.0206999999999979</v>
      </c>
      <c r="C363" s="138" t="s">
        <v>278</v>
      </c>
      <c r="D363" s="139" t="s">
        <v>273</v>
      </c>
      <c r="E363" s="105">
        <v>4938.92</v>
      </c>
      <c r="F363" s="164">
        <v>4.3899999999999997</v>
      </c>
      <c r="G363" s="105">
        <f t="shared" si="5"/>
        <v>21681.86</v>
      </c>
    </row>
    <row r="364" spans="2:7" x14ac:dyDescent="0.25">
      <c r="B364" s="133">
        <v>6.0207999999999977</v>
      </c>
      <c r="C364" s="138" t="s">
        <v>279</v>
      </c>
      <c r="D364" s="139" t="s">
        <v>273</v>
      </c>
      <c r="E364" s="105">
        <v>20580.46</v>
      </c>
      <c r="F364" s="105">
        <v>2.19</v>
      </c>
      <c r="G364" s="105">
        <f t="shared" si="5"/>
        <v>45071.21</v>
      </c>
    </row>
    <row r="365" spans="2:7" x14ac:dyDescent="0.25">
      <c r="B365" s="133">
        <v>6.0208999999999975</v>
      </c>
      <c r="C365" s="138" t="s">
        <v>325</v>
      </c>
      <c r="D365" s="139" t="s">
        <v>12</v>
      </c>
      <c r="E365" s="105">
        <v>21071.89</v>
      </c>
      <c r="F365" s="105">
        <v>5.9</v>
      </c>
      <c r="G365" s="105">
        <f t="shared" si="5"/>
        <v>124324.15</v>
      </c>
    </row>
    <row r="366" spans="2:7" x14ac:dyDescent="0.25">
      <c r="B366" s="133">
        <v>6.0209999999999972</v>
      </c>
      <c r="C366" s="138" t="s">
        <v>326</v>
      </c>
      <c r="D366" s="139" t="s">
        <v>19</v>
      </c>
      <c r="E366" s="105">
        <v>21571.14</v>
      </c>
      <c r="F366" s="105">
        <v>10.52</v>
      </c>
      <c r="G366" s="105">
        <f t="shared" si="5"/>
        <v>226928.39</v>
      </c>
    </row>
    <row r="367" spans="2:7" x14ac:dyDescent="0.25">
      <c r="B367" s="133">
        <v>6.021099999999997</v>
      </c>
      <c r="C367" s="138" t="s">
        <v>327</v>
      </c>
      <c r="D367" s="139" t="s">
        <v>19</v>
      </c>
      <c r="E367" s="105">
        <v>2292.08</v>
      </c>
      <c r="F367" s="105">
        <v>6.59</v>
      </c>
      <c r="G367" s="105">
        <f t="shared" si="5"/>
        <v>15104.81</v>
      </c>
    </row>
    <row r="368" spans="2:7" x14ac:dyDescent="0.25">
      <c r="B368" s="133">
        <v>6.0211999999999968</v>
      </c>
      <c r="C368" s="138" t="s">
        <v>328</v>
      </c>
      <c r="D368" s="139" t="s">
        <v>12</v>
      </c>
      <c r="E368" s="105">
        <v>16267.05</v>
      </c>
      <c r="F368" s="105">
        <v>4.3500000000000005</v>
      </c>
      <c r="G368" s="105">
        <f t="shared" si="5"/>
        <v>70761.67</v>
      </c>
    </row>
    <row r="369" spans="2:7" x14ac:dyDescent="0.25">
      <c r="B369" s="133">
        <v>6.0212999999999965</v>
      </c>
      <c r="C369" s="138" t="s">
        <v>329</v>
      </c>
      <c r="D369" s="139" t="s">
        <v>12</v>
      </c>
      <c r="E369" s="105">
        <v>14511.74</v>
      </c>
      <c r="F369" s="105">
        <v>9.39</v>
      </c>
      <c r="G369" s="105">
        <f t="shared" si="5"/>
        <v>136265.24</v>
      </c>
    </row>
    <row r="370" spans="2:7" x14ac:dyDescent="0.25">
      <c r="B370" s="133">
        <v>6.0213999999999963</v>
      </c>
      <c r="C370" s="138" t="s">
        <v>271</v>
      </c>
      <c r="D370" s="139" t="s">
        <v>19</v>
      </c>
      <c r="E370" s="105">
        <v>23863.22</v>
      </c>
      <c r="F370" s="105">
        <v>9.7000000000000011</v>
      </c>
      <c r="G370" s="105">
        <f t="shared" si="5"/>
        <v>231473.23</v>
      </c>
    </row>
    <row r="371" spans="2:7" x14ac:dyDescent="0.25">
      <c r="B371" s="133">
        <v>6.0214999999999961</v>
      </c>
      <c r="C371" s="138" t="s">
        <v>272</v>
      </c>
      <c r="D371" s="139" t="s">
        <v>273</v>
      </c>
      <c r="E371" s="105">
        <v>23081.059999999998</v>
      </c>
      <c r="F371" s="105">
        <v>4.3899999999999997</v>
      </c>
      <c r="G371" s="105">
        <f t="shared" si="5"/>
        <v>101325.85</v>
      </c>
    </row>
    <row r="372" spans="2:7" x14ac:dyDescent="0.25">
      <c r="B372" s="133">
        <v>6.0215999999999958</v>
      </c>
      <c r="C372" s="138" t="s">
        <v>274</v>
      </c>
      <c r="D372" s="139" t="s">
        <v>273</v>
      </c>
      <c r="E372" s="105">
        <v>0</v>
      </c>
      <c r="F372" s="105">
        <v>2.19</v>
      </c>
      <c r="G372" s="105">
        <f t="shared" si="5"/>
        <v>0</v>
      </c>
    </row>
    <row r="373" spans="2:7" x14ac:dyDescent="0.25">
      <c r="B373" s="133">
        <v>6.0216999999999956</v>
      </c>
      <c r="C373" s="138" t="s">
        <v>275</v>
      </c>
      <c r="D373" s="139" t="s">
        <v>19</v>
      </c>
      <c r="E373" s="105">
        <v>0</v>
      </c>
      <c r="F373" s="105">
        <v>9.7000000000000011</v>
      </c>
      <c r="G373" s="105">
        <f t="shared" si="5"/>
        <v>0</v>
      </c>
    </row>
    <row r="374" spans="2:7" x14ac:dyDescent="0.25">
      <c r="B374" s="133">
        <v>6.0217999999999954</v>
      </c>
      <c r="C374" s="138" t="s">
        <v>330</v>
      </c>
      <c r="D374" s="139" t="s">
        <v>273</v>
      </c>
      <c r="E374" s="105">
        <v>0</v>
      </c>
      <c r="F374" s="105">
        <v>4.3899999999999997</v>
      </c>
      <c r="G374" s="105">
        <f t="shared" si="5"/>
        <v>0</v>
      </c>
    </row>
    <row r="375" spans="2:7" x14ac:dyDescent="0.25">
      <c r="B375" s="133">
        <v>6.0218999999999951</v>
      </c>
      <c r="C375" s="138" t="s">
        <v>331</v>
      </c>
      <c r="D375" s="139" t="s">
        <v>273</v>
      </c>
      <c r="E375" s="105">
        <v>0</v>
      </c>
      <c r="F375" s="105">
        <v>2.19</v>
      </c>
      <c r="G375" s="105">
        <f t="shared" si="5"/>
        <v>0</v>
      </c>
    </row>
    <row r="376" spans="2:7" x14ac:dyDescent="0.25">
      <c r="B376" s="133">
        <v>6.0219999999999949</v>
      </c>
      <c r="C376" s="138" t="s">
        <v>301</v>
      </c>
      <c r="D376" s="139" t="s">
        <v>12</v>
      </c>
      <c r="E376" s="105">
        <v>7773.5</v>
      </c>
      <c r="F376" s="105">
        <v>12.91</v>
      </c>
      <c r="G376" s="105">
        <f t="shared" si="5"/>
        <v>100355.89</v>
      </c>
    </row>
    <row r="377" spans="2:7" x14ac:dyDescent="0.25">
      <c r="B377" s="131">
        <v>6.0299999999999994</v>
      </c>
      <c r="C377" s="143" t="s">
        <v>387</v>
      </c>
      <c r="D377" s="142"/>
      <c r="E377" s="134"/>
      <c r="F377" s="105"/>
      <c r="G377" s="105"/>
    </row>
    <row r="378" spans="2:7" x14ac:dyDescent="0.25">
      <c r="B378" s="133">
        <v>6.0300999999999991</v>
      </c>
      <c r="C378" s="138" t="s">
        <v>333</v>
      </c>
      <c r="D378" s="139" t="s">
        <v>273</v>
      </c>
      <c r="E378" s="105">
        <v>19299.25</v>
      </c>
      <c r="F378" s="105">
        <v>4.3899999999999997</v>
      </c>
      <c r="G378" s="105">
        <f t="shared" si="5"/>
        <v>84723.71</v>
      </c>
    </row>
    <row r="379" spans="2:7" x14ac:dyDescent="0.25">
      <c r="B379" s="133">
        <v>6.0301999999999989</v>
      </c>
      <c r="C379" s="138" t="s">
        <v>334</v>
      </c>
      <c r="D379" s="139" t="s">
        <v>273</v>
      </c>
      <c r="E379" s="105">
        <v>447563.77</v>
      </c>
      <c r="F379" s="105">
        <v>2.19</v>
      </c>
      <c r="G379" s="105">
        <f t="shared" si="5"/>
        <v>980164.66</v>
      </c>
    </row>
    <row r="380" spans="2:7" x14ac:dyDescent="0.25">
      <c r="B380" s="133">
        <v>6.0302999999999987</v>
      </c>
      <c r="C380" s="138" t="s">
        <v>335</v>
      </c>
      <c r="D380" s="139" t="s">
        <v>19</v>
      </c>
      <c r="E380" s="105">
        <v>9323.86</v>
      </c>
      <c r="F380" s="105">
        <v>26.650000000000002</v>
      </c>
      <c r="G380" s="105">
        <f t="shared" si="5"/>
        <v>248480.87</v>
      </c>
    </row>
    <row r="381" spans="2:7" x14ac:dyDescent="0.25">
      <c r="B381" s="133">
        <v>6.0303999999999984</v>
      </c>
      <c r="C381" s="138" t="s">
        <v>336</v>
      </c>
      <c r="D381" s="139" t="s">
        <v>19</v>
      </c>
      <c r="E381" s="105">
        <v>9975.39</v>
      </c>
      <c r="F381" s="105">
        <v>16.010000000000002</v>
      </c>
      <c r="G381" s="105">
        <f t="shared" si="5"/>
        <v>159705.99</v>
      </c>
    </row>
    <row r="382" spans="2:7" x14ac:dyDescent="0.25">
      <c r="B382" s="131">
        <v>6.0399999999999991</v>
      </c>
      <c r="C382" s="143" t="s">
        <v>388</v>
      </c>
      <c r="D382" s="142"/>
      <c r="E382" s="132"/>
      <c r="F382" s="105"/>
      <c r="G382" s="105"/>
    </row>
    <row r="383" spans="2:7" x14ac:dyDescent="0.25">
      <c r="B383" s="133">
        <v>6.0400999999999989</v>
      </c>
      <c r="C383" s="138" t="s">
        <v>338</v>
      </c>
      <c r="D383" s="139" t="s">
        <v>19</v>
      </c>
      <c r="E383" s="105">
        <v>2416.6</v>
      </c>
      <c r="F383" s="105">
        <v>4.47</v>
      </c>
      <c r="G383" s="105">
        <f t="shared" si="5"/>
        <v>10802.2</v>
      </c>
    </row>
    <row r="384" spans="2:7" x14ac:dyDescent="0.25">
      <c r="B384" s="133">
        <v>6.0401999999999987</v>
      </c>
      <c r="C384" s="138" t="s">
        <v>339</v>
      </c>
      <c r="D384" s="139" t="s">
        <v>19</v>
      </c>
      <c r="E384" s="105">
        <v>0</v>
      </c>
      <c r="F384" s="105">
        <v>4.47</v>
      </c>
      <c r="G384" s="105">
        <f t="shared" si="5"/>
        <v>0</v>
      </c>
    </row>
    <row r="385" spans="2:7" x14ac:dyDescent="0.25">
      <c r="B385" s="133">
        <v>6.0402999999999984</v>
      </c>
      <c r="C385" s="138" t="s">
        <v>340</v>
      </c>
      <c r="D385" s="139" t="s">
        <v>19</v>
      </c>
      <c r="E385" s="105">
        <v>1056.5999999999999</v>
      </c>
      <c r="F385" s="105">
        <v>12.19</v>
      </c>
      <c r="G385" s="105">
        <f t="shared" si="5"/>
        <v>12879.95</v>
      </c>
    </row>
    <row r="386" spans="2:7" x14ac:dyDescent="0.25">
      <c r="B386" s="133">
        <v>6.0403999999999982</v>
      </c>
      <c r="C386" s="138" t="s">
        <v>341</v>
      </c>
      <c r="D386" s="139" t="s">
        <v>19</v>
      </c>
      <c r="E386" s="105">
        <v>0</v>
      </c>
      <c r="F386" s="105">
        <v>9.01</v>
      </c>
      <c r="G386" s="105">
        <f t="shared" si="5"/>
        <v>0</v>
      </c>
    </row>
    <row r="387" spans="2:7" x14ac:dyDescent="0.25">
      <c r="B387" s="133">
        <v>6.040499999999998</v>
      </c>
      <c r="C387" s="138" t="s">
        <v>278</v>
      </c>
      <c r="D387" s="139" t="s">
        <v>273</v>
      </c>
      <c r="E387" s="105">
        <v>0</v>
      </c>
      <c r="F387" s="105">
        <v>4.3899999999999997</v>
      </c>
      <c r="G387" s="105">
        <f t="shared" si="5"/>
        <v>0</v>
      </c>
    </row>
    <row r="388" spans="2:7" x14ac:dyDescent="0.25">
      <c r="B388" s="133">
        <v>6.0405999999999977</v>
      </c>
      <c r="C388" s="138" t="s">
        <v>279</v>
      </c>
      <c r="D388" s="139" t="s">
        <v>273</v>
      </c>
      <c r="E388" s="105">
        <v>0</v>
      </c>
      <c r="F388" s="105">
        <v>2.19</v>
      </c>
      <c r="G388" s="105">
        <f t="shared" si="5"/>
        <v>0</v>
      </c>
    </row>
    <row r="389" spans="2:7" x14ac:dyDescent="0.25">
      <c r="B389" s="133">
        <v>6.0406999999999975</v>
      </c>
      <c r="C389" s="138" t="s">
        <v>342</v>
      </c>
      <c r="D389" s="139" t="s">
        <v>273</v>
      </c>
      <c r="E389" s="105">
        <v>973.96</v>
      </c>
      <c r="F389" s="105">
        <v>4.3899999999999997</v>
      </c>
      <c r="G389" s="105">
        <f t="shared" si="5"/>
        <v>4275.68</v>
      </c>
    </row>
    <row r="390" spans="2:7" x14ac:dyDescent="0.25">
      <c r="B390" s="133">
        <v>6.0407999999999973</v>
      </c>
      <c r="C390" s="138" t="s">
        <v>343</v>
      </c>
      <c r="D390" s="139" t="s">
        <v>273</v>
      </c>
      <c r="E390" s="105">
        <v>6778.34</v>
      </c>
      <c r="F390" s="105">
        <v>2.19</v>
      </c>
      <c r="G390" s="105">
        <f t="shared" si="5"/>
        <v>14844.56</v>
      </c>
    </row>
    <row r="391" spans="2:7" x14ac:dyDescent="0.25">
      <c r="B391" s="131">
        <v>6.0499999999999989</v>
      </c>
      <c r="C391" s="143" t="s">
        <v>355</v>
      </c>
      <c r="D391" s="142"/>
      <c r="E391" s="132"/>
      <c r="F391" s="105"/>
      <c r="G391" s="105"/>
    </row>
    <row r="392" spans="2:7" x14ac:dyDescent="0.25">
      <c r="B392" s="133">
        <v>6.0500999999999987</v>
      </c>
      <c r="C392" s="138" t="s">
        <v>356</v>
      </c>
      <c r="D392" s="139" t="s">
        <v>357</v>
      </c>
      <c r="E392" s="105">
        <v>0</v>
      </c>
      <c r="F392" s="105">
        <v>611.59</v>
      </c>
      <c r="G392" s="105">
        <f t="shared" si="5"/>
        <v>0</v>
      </c>
    </row>
    <row r="393" spans="2:7" x14ac:dyDescent="0.25">
      <c r="B393" s="133">
        <v>6.0501999999999985</v>
      </c>
      <c r="C393" s="138" t="s">
        <v>358</v>
      </c>
      <c r="D393" s="139" t="s">
        <v>357</v>
      </c>
      <c r="E393" s="105">
        <v>0</v>
      </c>
      <c r="F393" s="105">
        <v>794.09</v>
      </c>
      <c r="G393" s="105">
        <f t="shared" si="5"/>
        <v>0</v>
      </c>
    </row>
    <row r="394" spans="2:7" x14ac:dyDescent="0.25">
      <c r="B394" s="133">
        <v>6.0502999999999982</v>
      </c>
      <c r="C394" s="138" t="s">
        <v>359</v>
      </c>
      <c r="D394" s="139" t="s">
        <v>357</v>
      </c>
      <c r="E394" s="105">
        <v>0</v>
      </c>
      <c r="F394" s="105">
        <v>603.34</v>
      </c>
      <c r="G394" s="105">
        <f t="shared" si="5"/>
        <v>0</v>
      </c>
    </row>
    <row r="395" spans="2:7" x14ac:dyDescent="0.25">
      <c r="B395" s="133">
        <v>6.050399999999998</v>
      </c>
      <c r="C395" s="138" t="s">
        <v>361</v>
      </c>
      <c r="D395" s="139" t="s">
        <v>273</v>
      </c>
      <c r="E395" s="105">
        <v>0</v>
      </c>
      <c r="F395" s="105">
        <v>4.3899999999999997</v>
      </c>
      <c r="G395" s="105">
        <f t="shared" si="5"/>
        <v>0</v>
      </c>
    </row>
    <row r="396" spans="2:7" x14ac:dyDescent="0.25">
      <c r="B396" s="133">
        <v>6.0504999999999978</v>
      </c>
      <c r="C396" s="138" t="s">
        <v>362</v>
      </c>
      <c r="D396" s="139" t="s">
        <v>273</v>
      </c>
      <c r="E396" s="105">
        <v>0</v>
      </c>
      <c r="F396" s="105">
        <v>2.19</v>
      </c>
      <c r="G396" s="105">
        <f t="shared" si="5"/>
        <v>0</v>
      </c>
    </row>
    <row r="397" spans="2:7" x14ac:dyDescent="0.25">
      <c r="B397" s="146">
        <v>7</v>
      </c>
      <c r="C397" s="137" t="s">
        <v>389</v>
      </c>
      <c r="D397" s="140"/>
      <c r="E397" s="130"/>
      <c r="F397" s="130"/>
      <c r="G397" s="130"/>
    </row>
    <row r="398" spans="2:7" x14ac:dyDescent="0.25">
      <c r="B398" s="131">
        <v>7.01</v>
      </c>
      <c r="C398" s="143" t="s">
        <v>390</v>
      </c>
      <c r="D398" s="142"/>
      <c r="E398" s="132"/>
      <c r="F398" s="105"/>
      <c r="G398" s="105"/>
    </row>
    <row r="399" spans="2:7" x14ac:dyDescent="0.25">
      <c r="B399" s="133">
        <v>7.0100999999999996</v>
      </c>
      <c r="C399" s="138" t="s">
        <v>280</v>
      </c>
      <c r="D399" s="139" t="s">
        <v>12</v>
      </c>
      <c r="E399" s="105">
        <v>0</v>
      </c>
      <c r="F399" s="105">
        <v>4.12</v>
      </c>
      <c r="G399" s="105">
        <f t="shared" si="5"/>
        <v>0</v>
      </c>
    </row>
    <row r="400" spans="2:7" x14ac:dyDescent="0.25">
      <c r="B400" s="133">
        <v>7.0101999999999993</v>
      </c>
      <c r="C400" s="138" t="s">
        <v>281</v>
      </c>
      <c r="D400" s="139" t="s">
        <v>273</v>
      </c>
      <c r="E400" s="105">
        <v>0</v>
      </c>
      <c r="F400" s="105">
        <v>4.3899999999999997</v>
      </c>
      <c r="G400" s="105">
        <f t="shared" si="5"/>
        <v>0</v>
      </c>
    </row>
    <row r="401" spans="2:7" x14ac:dyDescent="0.25">
      <c r="B401" s="133">
        <v>7.0102999999999991</v>
      </c>
      <c r="C401" s="138" t="s">
        <v>282</v>
      </c>
      <c r="D401" s="139" t="s">
        <v>273</v>
      </c>
      <c r="E401" s="105">
        <v>0</v>
      </c>
      <c r="F401" s="105">
        <v>2.19</v>
      </c>
      <c r="G401" s="105">
        <f t="shared" si="5"/>
        <v>0</v>
      </c>
    </row>
    <row r="402" spans="2:7" x14ac:dyDescent="0.25">
      <c r="B402" s="133">
        <v>7.0103999999999989</v>
      </c>
      <c r="C402" s="138" t="s">
        <v>304</v>
      </c>
      <c r="D402" s="139" t="s">
        <v>19</v>
      </c>
      <c r="E402" s="105">
        <v>0</v>
      </c>
      <c r="F402" s="105">
        <v>5.62</v>
      </c>
      <c r="G402" s="105">
        <f t="shared" ref="G402:G465" si="6">+ROUND(E402*F402,2)</f>
        <v>0</v>
      </c>
    </row>
    <row r="403" spans="2:7" x14ac:dyDescent="0.25">
      <c r="B403" s="133">
        <v>7.0104999999999986</v>
      </c>
      <c r="C403" s="138" t="s">
        <v>305</v>
      </c>
      <c r="D403" s="139" t="s">
        <v>19</v>
      </c>
      <c r="E403" s="105">
        <v>0</v>
      </c>
      <c r="F403" s="105">
        <v>6.99</v>
      </c>
      <c r="G403" s="105">
        <f t="shared" si="6"/>
        <v>0</v>
      </c>
    </row>
    <row r="404" spans="2:7" x14ac:dyDescent="0.25">
      <c r="B404" s="133">
        <v>7.0105999999999984</v>
      </c>
      <c r="C404" s="138" t="s">
        <v>306</v>
      </c>
      <c r="D404" s="139" t="s">
        <v>19</v>
      </c>
      <c r="E404" s="105">
        <v>0</v>
      </c>
      <c r="F404" s="105">
        <v>8.09</v>
      </c>
      <c r="G404" s="105">
        <f t="shared" si="6"/>
        <v>0</v>
      </c>
    </row>
    <row r="405" spans="2:7" x14ac:dyDescent="0.25">
      <c r="B405" s="133">
        <v>7.0106999999999982</v>
      </c>
      <c r="C405" s="138" t="s">
        <v>307</v>
      </c>
      <c r="D405" s="139" t="s">
        <v>19</v>
      </c>
      <c r="E405" s="105">
        <v>0</v>
      </c>
      <c r="F405" s="105">
        <v>5.62</v>
      </c>
      <c r="G405" s="105">
        <f t="shared" si="6"/>
        <v>0</v>
      </c>
    </row>
    <row r="406" spans="2:7" x14ac:dyDescent="0.25">
      <c r="B406" s="133">
        <v>7.0107999999999979</v>
      </c>
      <c r="C406" s="138" t="s">
        <v>308</v>
      </c>
      <c r="D406" s="139" t="s">
        <v>273</v>
      </c>
      <c r="E406" s="105">
        <v>0</v>
      </c>
      <c r="F406" s="105">
        <v>4.3899999999999997</v>
      </c>
      <c r="G406" s="105">
        <f t="shared" si="6"/>
        <v>0</v>
      </c>
    </row>
    <row r="407" spans="2:7" x14ac:dyDescent="0.25">
      <c r="B407" s="133">
        <v>7.0108999999999977</v>
      </c>
      <c r="C407" s="138" t="s">
        <v>309</v>
      </c>
      <c r="D407" s="139" t="s">
        <v>273</v>
      </c>
      <c r="E407" s="105">
        <v>0</v>
      </c>
      <c r="F407" s="105">
        <v>2.19</v>
      </c>
      <c r="G407" s="105">
        <f t="shared" si="6"/>
        <v>0</v>
      </c>
    </row>
    <row r="408" spans="2:7" x14ac:dyDescent="0.25">
      <c r="B408" s="133">
        <v>7.0109999999999975</v>
      </c>
      <c r="C408" s="138" t="s">
        <v>310</v>
      </c>
      <c r="D408" s="139" t="s">
        <v>273</v>
      </c>
      <c r="E408" s="105">
        <v>0</v>
      </c>
      <c r="F408" s="105">
        <v>4.3899999999999997</v>
      </c>
      <c r="G408" s="105">
        <f t="shared" si="6"/>
        <v>0</v>
      </c>
    </row>
    <row r="409" spans="2:7" x14ac:dyDescent="0.25">
      <c r="B409" s="133">
        <v>7.0110999999999972</v>
      </c>
      <c r="C409" s="138" t="s">
        <v>311</v>
      </c>
      <c r="D409" s="139" t="s">
        <v>273</v>
      </c>
      <c r="E409" s="105">
        <v>0</v>
      </c>
      <c r="F409" s="105">
        <v>2.19</v>
      </c>
      <c r="G409" s="105">
        <f t="shared" si="6"/>
        <v>0</v>
      </c>
    </row>
    <row r="410" spans="2:7" x14ac:dyDescent="0.25">
      <c r="B410" s="133">
        <v>7.011199999999997</v>
      </c>
      <c r="C410" s="138" t="s">
        <v>312</v>
      </c>
      <c r="D410" s="139" t="s">
        <v>273</v>
      </c>
      <c r="E410" s="105">
        <v>0</v>
      </c>
      <c r="F410" s="105">
        <v>4.3899999999999997</v>
      </c>
      <c r="G410" s="105">
        <f t="shared" si="6"/>
        <v>0</v>
      </c>
    </row>
    <row r="411" spans="2:7" x14ac:dyDescent="0.25">
      <c r="B411" s="133">
        <v>7.0112999999999968</v>
      </c>
      <c r="C411" s="138" t="s">
        <v>313</v>
      </c>
      <c r="D411" s="139" t="s">
        <v>273</v>
      </c>
      <c r="E411" s="105">
        <v>0</v>
      </c>
      <c r="F411" s="105">
        <v>2.19</v>
      </c>
      <c r="G411" s="105">
        <f t="shared" si="6"/>
        <v>0</v>
      </c>
    </row>
    <row r="412" spans="2:7" x14ac:dyDescent="0.25">
      <c r="B412" s="133">
        <v>7.0113999999999965</v>
      </c>
      <c r="C412" s="138" t="s">
        <v>314</v>
      </c>
      <c r="D412" s="139" t="s">
        <v>273</v>
      </c>
      <c r="E412" s="105">
        <v>0</v>
      </c>
      <c r="F412" s="105">
        <v>4.3899999999999997</v>
      </c>
      <c r="G412" s="105">
        <f t="shared" si="6"/>
        <v>0</v>
      </c>
    </row>
    <row r="413" spans="2:7" x14ac:dyDescent="0.25">
      <c r="B413" s="133">
        <v>7.0114999999999963</v>
      </c>
      <c r="C413" s="138" t="s">
        <v>315</v>
      </c>
      <c r="D413" s="139" t="s">
        <v>273</v>
      </c>
      <c r="E413" s="105">
        <v>0</v>
      </c>
      <c r="F413" s="105">
        <v>2.19</v>
      </c>
      <c r="G413" s="105">
        <f t="shared" si="6"/>
        <v>0</v>
      </c>
    </row>
    <row r="414" spans="2:7" x14ac:dyDescent="0.25">
      <c r="B414" s="133">
        <v>7.0115999999999961</v>
      </c>
      <c r="C414" s="138" t="s">
        <v>316</v>
      </c>
      <c r="D414" s="139" t="s">
        <v>19</v>
      </c>
      <c r="E414" s="105">
        <v>5400</v>
      </c>
      <c r="F414" s="105">
        <v>7.82</v>
      </c>
      <c r="G414" s="105">
        <f t="shared" si="6"/>
        <v>42228</v>
      </c>
    </row>
    <row r="415" spans="2:7" x14ac:dyDescent="0.25">
      <c r="B415" s="133">
        <v>7.0116999999999958</v>
      </c>
      <c r="C415" s="138" t="s">
        <v>317</v>
      </c>
      <c r="D415" s="139" t="s">
        <v>19</v>
      </c>
      <c r="E415" s="105">
        <v>5280</v>
      </c>
      <c r="F415" s="105">
        <v>8.99</v>
      </c>
      <c r="G415" s="105">
        <f t="shared" si="6"/>
        <v>47467.199999999997</v>
      </c>
    </row>
    <row r="416" spans="2:7" x14ac:dyDescent="0.25">
      <c r="B416" s="133">
        <v>7.0117999999999956</v>
      </c>
      <c r="C416" s="138" t="s">
        <v>318</v>
      </c>
      <c r="D416" s="139" t="s">
        <v>19</v>
      </c>
      <c r="E416" s="105">
        <v>0</v>
      </c>
      <c r="F416" s="105">
        <v>33.74</v>
      </c>
      <c r="G416" s="105">
        <f t="shared" si="6"/>
        <v>0</v>
      </c>
    </row>
    <row r="417" spans="2:7" x14ac:dyDescent="0.25">
      <c r="B417" s="133">
        <v>7.0118999999999954</v>
      </c>
      <c r="C417" s="138" t="s">
        <v>319</v>
      </c>
      <c r="D417" s="139" t="s">
        <v>273</v>
      </c>
      <c r="E417" s="105">
        <v>0</v>
      </c>
      <c r="F417" s="105">
        <v>4.3899999999999997</v>
      </c>
      <c r="G417" s="105">
        <f t="shared" si="6"/>
        <v>0</v>
      </c>
    </row>
    <row r="418" spans="2:7" x14ac:dyDescent="0.25">
      <c r="B418" s="133">
        <v>7.0119999999999951</v>
      </c>
      <c r="C418" s="138" t="s">
        <v>320</v>
      </c>
      <c r="D418" s="139" t="s">
        <v>273</v>
      </c>
      <c r="E418" s="105">
        <v>0</v>
      </c>
      <c r="F418" s="105">
        <v>2.19</v>
      </c>
      <c r="G418" s="105">
        <f t="shared" si="6"/>
        <v>0</v>
      </c>
    </row>
    <row r="419" spans="2:7" x14ac:dyDescent="0.25">
      <c r="B419" s="131">
        <v>7.02</v>
      </c>
      <c r="C419" s="143" t="s">
        <v>391</v>
      </c>
      <c r="D419" s="142"/>
      <c r="E419" s="132"/>
      <c r="F419" s="105"/>
      <c r="G419" s="105"/>
    </row>
    <row r="420" spans="2:7" x14ac:dyDescent="0.25">
      <c r="B420" s="133">
        <v>7.0200999999999993</v>
      </c>
      <c r="C420" s="138" t="s">
        <v>280</v>
      </c>
      <c r="D420" s="139" t="s">
        <v>12</v>
      </c>
      <c r="E420" s="105">
        <v>6353.1</v>
      </c>
      <c r="F420" s="105">
        <v>4.12</v>
      </c>
      <c r="G420" s="105">
        <f t="shared" si="6"/>
        <v>26174.77</v>
      </c>
    </row>
    <row r="421" spans="2:7" x14ac:dyDescent="0.25">
      <c r="B421" s="133">
        <v>7.0201999999999991</v>
      </c>
      <c r="C421" s="138" t="s">
        <v>281</v>
      </c>
      <c r="D421" s="139" t="s">
        <v>273</v>
      </c>
      <c r="E421" s="105">
        <v>3176.13</v>
      </c>
      <c r="F421" s="105">
        <v>4.3899999999999997</v>
      </c>
      <c r="G421" s="105">
        <f t="shared" si="6"/>
        <v>13943.21</v>
      </c>
    </row>
    <row r="422" spans="2:7" x14ac:dyDescent="0.25">
      <c r="B422" s="133">
        <v>7.0202999999999989</v>
      </c>
      <c r="C422" s="138" t="s">
        <v>282</v>
      </c>
      <c r="D422" s="139" t="s">
        <v>273</v>
      </c>
      <c r="E422" s="105">
        <v>8499.36</v>
      </c>
      <c r="F422" s="159">
        <v>2.19</v>
      </c>
      <c r="G422" s="105">
        <f t="shared" si="6"/>
        <v>18613.599999999999</v>
      </c>
    </row>
    <row r="423" spans="2:7" x14ac:dyDescent="0.25">
      <c r="B423" s="133">
        <v>7.0203999999999986</v>
      </c>
      <c r="C423" s="138" t="s">
        <v>322</v>
      </c>
      <c r="D423" s="139" t="s">
        <v>19</v>
      </c>
      <c r="E423" s="105">
        <v>21103.79</v>
      </c>
      <c r="F423" s="105">
        <v>5.62</v>
      </c>
      <c r="G423" s="105">
        <f t="shared" si="6"/>
        <v>118603.3</v>
      </c>
    </row>
    <row r="424" spans="2:7" x14ac:dyDescent="0.25">
      <c r="B424" s="133">
        <v>7.0204999999999984</v>
      </c>
      <c r="C424" s="138" t="s">
        <v>323</v>
      </c>
      <c r="D424" s="139" t="s">
        <v>19</v>
      </c>
      <c r="E424" s="105">
        <v>9276.09</v>
      </c>
      <c r="F424" s="105">
        <v>8.7200000000000006</v>
      </c>
      <c r="G424" s="105">
        <f t="shared" si="6"/>
        <v>80887.5</v>
      </c>
    </row>
    <row r="425" spans="2:7" x14ac:dyDescent="0.25">
      <c r="B425" s="133">
        <v>7.0205999999999982</v>
      </c>
      <c r="C425" s="138" t="s">
        <v>324</v>
      </c>
      <c r="D425" s="139" t="s">
        <v>19</v>
      </c>
      <c r="E425" s="105">
        <v>125</v>
      </c>
      <c r="F425" s="105">
        <v>39.800000000000004</v>
      </c>
      <c r="G425" s="105">
        <f t="shared" si="6"/>
        <v>4975</v>
      </c>
    </row>
    <row r="426" spans="2:7" x14ac:dyDescent="0.25">
      <c r="B426" s="133">
        <v>7.0206999999999979</v>
      </c>
      <c r="C426" s="138" t="s">
        <v>278</v>
      </c>
      <c r="D426" s="139" t="s">
        <v>273</v>
      </c>
      <c r="E426" s="105">
        <v>0</v>
      </c>
      <c r="F426" s="105">
        <v>4.3899999999999997</v>
      </c>
      <c r="G426" s="105">
        <f t="shared" si="6"/>
        <v>0</v>
      </c>
    </row>
    <row r="427" spans="2:7" x14ac:dyDescent="0.25">
      <c r="B427" s="133">
        <v>7.0207999999999977</v>
      </c>
      <c r="C427" s="138" t="s">
        <v>279</v>
      </c>
      <c r="D427" s="139" t="s">
        <v>273</v>
      </c>
      <c r="E427" s="105">
        <v>0</v>
      </c>
      <c r="F427" s="105">
        <v>2.19</v>
      </c>
      <c r="G427" s="105">
        <f t="shared" si="6"/>
        <v>0</v>
      </c>
    </row>
    <row r="428" spans="2:7" x14ac:dyDescent="0.25">
      <c r="B428" s="133">
        <v>7.0208999999999975</v>
      </c>
      <c r="C428" s="138" t="s">
        <v>325</v>
      </c>
      <c r="D428" s="139" t="s">
        <v>12</v>
      </c>
      <c r="E428" s="105">
        <v>22009.8</v>
      </c>
      <c r="F428" s="105">
        <v>5.9</v>
      </c>
      <c r="G428" s="105">
        <f t="shared" si="6"/>
        <v>129857.82</v>
      </c>
    </row>
    <row r="429" spans="2:7" x14ac:dyDescent="0.25">
      <c r="B429" s="133">
        <v>7.0209999999999972</v>
      </c>
      <c r="C429" s="138" t="s">
        <v>326</v>
      </c>
      <c r="D429" s="139" t="s">
        <v>19</v>
      </c>
      <c r="E429" s="105">
        <v>36552.65</v>
      </c>
      <c r="F429" s="105">
        <v>10.52</v>
      </c>
      <c r="G429" s="105">
        <f t="shared" si="6"/>
        <v>384533.88</v>
      </c>
    </row>
    <row r="430" spans="2:7" x14ac:dyDescent="0.25">
      <c r="B430" s="133">
        <v>7.021099999999997</v>
      </c>
      <c r="C430" s="138" t="s">
        <v>327</v>
      </c>
      <c r="D430" s="139" t="s">
        <v>19</v>
      </c>
      <c r="E430" s="105">
        <v>11216.13</v>
      </c>
      <c r="F430" s="105">
        <v>6.59</v>
      </c>
      <c r="G430" s="105">
        <f t="shared" si="6"/>
        <v>73914.3</v>
      </c>
    </row>
    <row r="431" spans="2:7" x14ac:dyDescent="0.25">
      <c r="B431" s="133">
        <v>7.0211999999999968</v>
      </c>
      <c r="C431" s="138" t="s">
        <v>328</v>
      </c>
      <c r="D431" s="139" t="s">
        <v>12</v>
      </c>
      <c r="E431" s="105">
        <v>11405.55</v>
      </c>
      <c r="F431" s="105">
        <v>4.3500000000000005</v>
      </c>
      <c r="G431" s="105">
        <f t="shared" si="6"/>
        <v>49614.14</v>
      </c>
    </row>
    <row r="432" spans="2:7" x14ac:dyDescent="0.25">
      <c r="B432" s="133">
        <v>7.0212999999999965</v>
      </c>
      <c r="C432" s="138" t="s">
        <v>329</v>
      </c>
      <c r="D432" s="139" t="s">
        <v>12</v>
      </c>
      <c r="E432" s="105">
        <v>10378.299999999999</v>
      </c>
      <c r="F432" s="105">
        <v>9.39</v>
      </c>
      <c r="G432" s="105">
        <f t="shared" si="6"/>
        <v>97452.24</v>
      </c>
    </row>
    <row r="433" spans="2:8" x14ac:dyDescent="0.25">
      <c r="B433" s="133">
        <v>7.0213999999999963</v>
      </c>
      <c r="C433" s="138" t="s">
        <v>271</v>
      </c>
      <c r="D433" s="139" t="s">
        <v>19</v>
      </c>
      <c r="E433" s="105">
        <v>47768.78</v>
      </c>
      <c r="F433" s="105">
        <v>9.7000000000000011</v>
      </c>
      <c r="G433" s="105">
        <f t="shared" si="6"/>
        <v>463357.17</v>
      </c>
    </row>
    <row r="434" spans="2:8" x14ac:dyDescent="0.25">
      <c r="B434" s="133">
        <v>7.0214999999999961</v>
      </c>
      <c r="C434" s="138" t="s">
        <v>272</v>
      </c>
      <c r="D434" s="139" t="s">
        <v>273</v>
      </c>
      <c r="E434" s="105">
        <v>52457.880000000005</v>
      </c>
      <c r="F434" s="105">
        <v>4.3899999999999997</v>
      </c>
      <c r="G434" s="105">
        <f t="shared" si="6"/>
        <v>230290.09</v>
      </c>
    </row>
    <row r="435" spans="2:8" x14ac:dyDescent="0.25">
      <c r="B435" s="133">
        <v>7.0215999999999958</v>
      </c>
      <c r="C435" s="138" t="s">
        <v>274</v>
      </c>
      <c r="D435" s="139" t="s">
        <v>273</v>
      </c>
      <c r="E435" s="105">
        <v>12828.52</v>
      </c>
      <c r="F435" s="105">
        <v>2.19</v>
      </c>
      <c r="G435" s="105">
        <f t="shared" si="6"/>
        <v>28094.46</v>
      </c>
    </row>
    <row r="436" spans="2:8" x14ac:dyDescent="0.25">
      <c r="B436" s="133">
        <v>7.0216999999999956</v>
      </c>
      <c r="C436" s="138" t="s">
        <v>275</v>
      </c>
      <c r="D436" s="139" t="s">
        <v>19</v>
      </c>
      <c r="E436" s="105">
        <v>5235.279824746026</v>
      </c>
      <c r="F436" s="105">
        <v>9.7000000000000011</v>
      </c>
      <c r="G436" s="105">
        <f t="shared" si="6"/>
        <v>50782.21</v>
      </c>
      <c r="H436" s="191"/>
    </row>
    <row r="437" spans="2:8" x14ac:dyDescent="0.25">
      <c r="B437" s="133">
        <v>7.0217999999999954</v>
      </c>
      <c r="C437" s="138" t="s">
        <v>330</v>
      </c>
      <c r="D437" s="139" t="s">
        <v>273</v>
      </c>
      <c r="E437" s="105">
        <v>0</v>
      </c>
      <c r="F437" s="105">
        <v>4.3899999999999997</v>
      </c>
      <c r="G437" s="105">
        <f t="shared" si="6"/>
        <v>0</v>
      </c>
    </row>
    <row r="438" spans="2:8" x14ac:dyDescent="0.25">
      <c r="B438" s="133">
        <v>7.0218999999999951</v>
      </c>
      <c r="C438" s="138" t="s">
        <v>331</v>
      </c>
      <c r="D438" s="139" t="s">
        <v>273</v>
      </c>
      <c r="E438" s="105">
        <v>0</v>
      </c>
      <c r="F438" s="105">
        <v>2.19</v>
      </c>
      <c r="G438" s="105">
        <f t="shared" si="6"/>
        <v>0</v>
      </c>
    </row>
    <row r="439" spans="2:8" x14ac:dyDescent="0.25">
      <c r="B439" s="133">
        <v>7.0219999999999949</v>
      </c>
      <c r="C439" s="138" t="s">
        <v>301</v>
      </c>
      <c r="D439" s="139" t="s">
        <v>12</v>
      </c>
      <c r="E439" s="105">
        <v>6353.1</v>
      </c>
      <c r="F439" s="105">
        <v>12.91</v>
      </c>
      <c r="G439" s="105">
        <f t="shared" si="6"/>
        <v>82018.52</v>
      </c>
    </row>
    <row r="440" spans="2:8" x14ac:dyDescent="0.25">
      <c r="B440" s="131">
        <v>7.0299999999999994</v>
      </c>
      <c r="C440" s="143" t="s">
        <v>392</v>
      </c>
      <c r="D440" s="142"/>
      <c r="E440" s="132"/>
      <c r="F440" s="105"/>
      <c r="G440" s="105"/>
    </row>
    <row r="441" spans="2:8" x14ac:dyDescent="0.25">
      <c r="B441" s="133">
        <v>7.0300999999999991</v>
      </c>
      <c r="C441" s="138" t="s">
        <v>333</v>
      </c>
      <c r="D441" s="139" t="s">
        <v>273</v>
      </c>
      <c r="E441" s="105">
        <v>18504.97</v>
      </c>
      <c r="F441" s="105">
        <v>4.3899999999999997</v>
      </c>
      <c r="G441" s="105">
        <f t="shared" si="6"/>
        <v>81236.820000000007</v>
      </c>
    </row>
    <row r="442" spans="2:8" x14ac:dyDescent="0.25">
      <c r="B442" s="133">
        <v>7.0301999999999989</v>
      </c>
      <c r="C442" s="138" t="s">
        <v>334</v>
      </c>
      <c r="D442" s="139" t="s">
        <v>273</v>
      </c>
      <c r="E442" s="105">
        <v>0</v>
      </c>
      <c r="F442" s="105">
        <v>2.19</v>
      </c>
      <c r="G442" s="105">
        <f t="shared" si="6"/>
        <v>0</v>
      </c>
    </row>
    <row r="443" spans="2:8" x14ac:dyDescent="0.25">
      <c r="B443" s="133">
        <v>7.0302999999999987</v>
      </c>
      <c r="C443" s="138" t="s">
        <v>335</v>
      </c>
      <c r="D443" s="139" t="s">
        <v>19</v>
      </c>
      <c r="E443" s="105">
        <v>9228.8799999999992</v>
      </c>
      <c r="F443" s="105">
        <v>26.650000000000002</v>
      </c>
      <c r="G443" s="105">
        <f t="shared" si="6"/>
        <v>245949.65</v>
      </c>
    </row>
    <row r="444" spans="2:8" x14ac:dyDescent="0.25">
      <c r="B444" s="133">
        <v>7.0303999999999984</v>
      </c>
      <c r="C444" s="138" t="s">
        <v>336</v>
      </c>
      <c r="D444" s="139" t="s">
        <v>19</v>
      </c>
      <c r="E444" s="105">
        <v>9276.09</v>
      </c>
      <c r="F444" s="105">
        <v>16.010000000000002</v>
      </c>
      <c r="G444" s="105">
        <f t="shared" si="6"/>
        <v>148510.20000000001</v>
      </c>
    </row>
    <row r="445" spans="2:8" x14ac:dyDescent="0.25">
      <c r="B445" s="131">
        <v>7.0399999999999991</v>
      </c>
      <c r="C445" s="143" t="s">
        <v>393</v>
      </c>
      <c r="D445" s="142"/>
      <c r="E445" s="132"/>
      <c r="F445" s="105"/>
      <c r="G445" s="105"/>
    </row>
    <row r="446" spans="2:8" x14ac:dyDescent="0.25">
      <c r="B446" s="133">
        <v>7.0400999999999989</v>
      </c>
      <c r="C446" s="138" t="s">
        <v>338</v>
      </c>
      <c r="D446" s="139" t="s">
        <v>19</v>
      </c>
      <c r="E446" s="105">
        <v>0</v>
      </c>
      <c r="F446" s="105">
        <v>4.47</v>
      </c>
      <c r="G446" s="105">
        <f t="shared" si="6"/>
        <v>0</v>
      </c>
    </row>
    <row r="447" spans="2:8" x14ac:dyDescent="0.25">
      <c r="B447" s="133">
        <v>7.0401999999999987</v>
      </c>
      <c r="C447" s="138" t="s">
        <v>339</v>
      </c>
      <c r="D447" s="139" t="s">
        <v>19</v>
      </c>
      <c r="E447" s="105">
        <v>0</v>
      </c>
      <c r="F447" s="105">
        <v>4.47</v>
      </c>
      <c r="G447" s="105">
        <f t="shared" si="6"/>
        <v>0</v>
      </c>
    </row>
    <row r="448" spans="2:8" x14ac:dyDescent="0.25">
      <c r="B448" s="133">
        <v>7.0402999999999984</v>
      </c>
      <c r="C448" s="138" t="s">
        <v>340</v>
      </c>
      <c r="D448" s="139" t="s">
        <v>19</v>
      </c>
      <c r="E448" s="105">
        <v>0</v>
      </c>
      <c r="F448" s="105">
        <v>12.19</v>
      </c>
      <c r="G448" s="105">
        <f t="shared" si="6"/>
        <v>0</v>
      </c>
    </row>
    <row r="449" spans="2:7" x14ac:dyDescent="0.25">
      <c r="B449" s="133">
        <v>7.0403999999999982</v>
      </c>
      <c r="C449" s="138" t="s">
        <v>341</v>
      </c>
      <c r="D449" s="139" t="s">
        <v>19</v>
      </c>
      <c r="E449" s="105">
        <v>0</v>
      </c>
      <c r="F449" s="105">
        <v>9.01</v>
      </c>
      <c r="G449" s="105">
        <f t="shared" si="6"/>
        <v>0</v>
      </c>
    </row>
    <row r="450" spans="2:7" x14ac:dyDescent="0.25">
      <c r="B450" s="133">
        <v>7.040499999999998</v>
      </c>
      <c r="C450" s="138" t="s">
        <v>278</v>
      </c>
      <c r="D450" s="139" t="s">
        <v>273</v>
      </c>
      <c r="E450" s="105">
        <v>0</v>
      </c>
      <c r="F450" s="105">
        <v>4.3899999999999997</v>
      </c>
      <c r="G450" s="105">
        <f t="shared" si="6"/>
        <v>0</v>
      </c>
    </row>
    <row r="451" spans="2:7" x14ac:dyDescent="0.25">
      <c r="B451" s="133">
        <v>7.0405999999999977</v>
      </c>
      <c r="C451" s="138" t="s">
        <v>279</v>
      </c>
      <c r="D451" s="139" t="s">
        <v>273</v>
      </c>
      <c r="E451" s="105">
        <v>0</v>
      </c>
      <c r="F451" s="105">
        <v>2.19</v>
      </c>
      <c r="G451" s="105">
        <f t="shared" si="6"/>
        <v>0</v>
      </c>
    </row>
    <row r="452" spans="2:7" x14ac:dyDescent="0.25">
      <c r="B452" s="133">
        <v>7.0406999999999975</v>
      </c>
      <c r="C452" s="138" t="s">
        <v>342</v>
      </c>
      <c r="D452" s="139" t="s">
        <v>273</v>
      </c>
      <c r="E452" s="105">
        <v>0</v>
      </c>
      <c r="F452" s="105">
        <v>4.3899999999999997</v>
      </c>
      <c r="G452" s="105">
        <f t="shared" si="6"/>
        <v>0</v>
      </c>
    </row>
    <row r="453" spans="2:7" x14ac:dyDescent="0.25">
      <c r="B453" s="133">
        <v>7.0407999999999973</v>
      </c>
      <c r="C453" s="138" t="s">
        <v>343</v>
      </c>
      <c r="D453" s="139" t="s">
        <v>273</v>
      </c>
      <c r="E453" s="105">
        <v>0</v>
      </c>
      <c r="F453" s="105">
        <v>2.19</v>
      </c>
      <c r="G453" s="105">
        <f t="shared" si="6"/>
        <v>0</v>
      </c>
    </row>
    <row r="454" spans="2:7" x14ac:dyDescent="0.25">
      <c r="B454" s="131">
        <v>7.0499999999999989</v>
      </c>
      <c r="C454" s="143" t="s">
        <v>355</v>
      </c>
      <c r="D454" s="142"/>
      <c r="E454" s="132"/>
      <c r="F454" s="105"/>
      <c r="G454" s="105"/>
    </row>
    <row r="455" spans="2:7" x14ac:dyDescent="0.25">
      <c r="B455" s="133">
        <v>7.0500999999999987</v>
      </c>
      <c r="C455" s="138" t="s">
        <v>356</v>
      </c>
      <c r="D455" s="139" t="s">
        <v>357</v>
      </c>
      <c r="E455" s="105">
        <v>0</v>
      </c>
      <c r="F455" s="105">
        <v>611.59</v>
      </c>
      <c r="G455" s="105">
        <f t="shared" si="6"/>
        <v>0</v>
      </c>
    </row>
    <row r="456" spans="2:7" x14ac:dyDescent="0.25">
      <c r="B456" s="133">
        <v>7.0501999999999985</v>
      </c>
      <c r="C456" s="138" t="s">
        <v>358</v>
      </c>
      <c r="D456" s="139" t="s">
        <v>357</v>
      </c>
      <c r="E456" s="105">
        <v>0</v>
      </c>
      <c r="F456" s="105">
        <v>794.09</v>
      </c>
      <c r="G456" s="105">
        <f t="shared" si="6"/>
        <v>0</v>
      </c>
    </row>
    <row r="457" spans="2:7" x14ac:dyDescent="0.25">
      <c r="B457" s="133">
        <v>7.0502999999999982</v>
      </c>
      <c r="C457" s="138" t="s">
        <v>359</v>
      </c>
      <c r="D457" s="139" t="s">
        <v>357</v>
      </c>
      <c r="E457" s="105">
        <v>0</v>
      </c>
      <c r="F457" s="105">
        <v>603.34</v>
      </c>
      <c r="G457" s="105">
        <f t="shared" si="6"/>
        <v>0</v>
      </c>
    </row>
    <row r="458" spans="2:7" x14ac:dyDescent="0.25">
      <c r="B458" s="133">
        <v>7.050399999999998</v>
      </c>
      <c r="C458" s="138" t="s">
        <v>361</v>
      </c>
      <c r="D458" s="139" t="s">
        <v>273</v>
      </c>
      <c r="E458" s="105">
        <v>0</v>
      </c>
      <c r="F458" s="105">
        <v>4.3899999999999997</v>
      </c>
      <c r="G458" s="105">
        <f t="shared" si="6"/>
        <v>0</v>
      </c>
    </row>
    <row r="459" spans="2:7" x14ac:dyDescent="0.25">
      <c r="B459" s="133">
        <v>7.0504999999999978</v>
      </c>
      <c r="C459" s="138" t="s">
        <v>362</v>
      </c>
      <c r="D459" s="139" t="s">
        <v>273</v>
      </c>
      <c r="E459" s="105">
        <v>0</v>
      </c>
      <c r="F459" s="105">
        <v>2.19</v>
      </c>
      <c r="G459" s="105">
        <f t="shared" si="6"/>
        <v>0</v>
      </c>
    </row>
    <row r="460" spans="2:7" x14ac:dyDescent="0.25">
      <c r="B460" s="146">
        <v>8</v>
      </c>
      <c r="C460" s="137" t="s">
        <v>394</v>
      </c>
      <c r="D460" s="140"/>
      <c r="E460" s="130"/>
      <c r="F460" s="130"/>
      <c r="G460" s="130"/>
    </row>
    <row r="461" spans="2:7" x14ac:dyDescent="0.25">
      <c r="B461" s="131">
        <v>8.01</v>
      </c>
      <c r="C461" s="143" t="s">
        <v>395</v>
      </c>
      <c r="D461" s="142"/>
      <c r="E461" s="132"/>
      <c r="F461" s="105"/>
      <c r="G461" s="105"/>
    </row>
    <row r="462" spans="2:7" x14ac:dyDescent="0.25">
      <c r="B462" s="133">
        <v>8.0100999999999996</v>
      </c>
      <c r="C462" s="138" t="s">
        <v>280</v>
      </c>
      <c r="D462" s="139" t="s">
        <v>12</v>
      </c>
      <c r="E462" s="105">
        <v>0</v>
      </c>
      <c r="F462" s="105">
        <v>4.12</v>
      </c>
      <c r="G462" s="105">
        <f t="shared" si="6"/>
        <v>0</v>
      </c>
    </row>
    <row r="463" spans="2:7" x14ac:dyDescent="0.25">
      <c r="B463" s="133">
        <v>8.0101999999999993</v>
      </c>
      <c r="C463" s="138" t="s">
        <v>281</v>
      </c>
      <c r="D463" s="139" t="s">
        <v>273</v>
      </c>
      <c r="E463" s="105">
        <v>0</v>
      </c>
      <c r="F463" s="105">
        <v>4.3899999999999997</v>
      </c>
      <c r="G463" s="105">
        <f t="shared" si="6"/>
        <v>0</v>
      </c>
    </row>
    <row r="464" spans="2:7" x14ac:dyDescent="0.25">
      <c r="B464" s="133">
        <v>8.0102999999999991</v>
      </c>
      <c r="C464" s="138" t="s">
        <v>282</v>
      </c>
      <c r="D464" s="139" t="s">
        <v>273</v>
      </c>
      <c r="E464" s="105">
        <v>0</v>
      </c>
      <c r="F464" s="105">
        <v>2.19</v>
      </c>
      <c r="G464" s="105">
        <f t="shared" si="6"/>
        <v>0</v>
      </c>
    </row>
    <row r="465" spans="2:7" x14ac:dyDescent="0.25">
      <c r="B465" s="133">
        <v>8.0103999999999989</v>
      </c>
      <c r="C465" s="138" t="s">
        <v>304</v>
      </c>
      <c r="D465" s="139" t="s">
        <v>19</v>
      </c>
      <c r="E465" s="105">
        <v>0</v>
      </c>
      <c r="F465" s="105">
        <v>5.62</v>
      </c>
      <c r="G465" s="105">
        <f t="shared" si="6"/>
        <v>0</v>
      </c>
    </row>
    <row r="466" spans="2:7" x14ac:dyDescent="0.25">
      <c r="B466" s="133">
        <v>8.0104999999999986</v>
      </c>
      <c r="C466" s="138" t="s">
        <v>305</v>
      </c>
      <c r="D466" s="139" t="s">
        <v>19</v>
      </c>
      <c r="E466" s="105">
        <v>0</v>
      </c>
      <c r="F466" s="105">
        <v>6.99</v>
      </c>
      <c r="G466" s="105">
        <f t="shared" ref="G466:G529" si="7">+ROUND(E466*F466,2)</f>
        <v>0</v>
      </c>
    </row>
    <row r="467" spans="2:7" x14ac:dyDescent="0.25">
      <c r="B467" s="133">
        <v>8.0105999999999984</v>
      </c>
      <c r="C467" s="138" t="s">
        <v>306</v>
      </c>
      <c r="D467" s="139" t="s">
        <v>19</v>
      </c>
      <c r="E467" s="105">
        <v>0</v>
      </c>
      <c r="F467" s="105">
        <v>8.09</v>
      </c>
      <c r="G467" s="105">
        <f t="shared" si="7"/>
        <v>0</v>
      </c>
    </row>
    <row r="468" spans="2:7" x14ac:dyDescent="0.25">
      <c r="B468" s="133">
        <v>8.0106999999999982</v>
      </c>
      <c r="C468" s="138" t="s">
        <v>307</v>
      </c>
      <c r="D468" s="139" t="s">
        <v>19</v>
      </c>
      <c r="E468" s="105">
        <v>0</v>
      </c>
      <c r="F468" s="105">
        <v>5.62</v>
      </c>
      <c r="G468" s="105">
        <f t="shared" si="7"/>
        <v>0</v>
      </c>
    </row>
    <row r="469" spans="2:7" x14ac:dyDescent="0.25">
      <c r="B469" s="133">
        <v>8.0107999999999979</v>
      </c>
      <c r="C469" s="138" t="s">
        <v>308</v>
      </c>
      <c r="D469" s="139" t="s">
        <v>273</v>
      </c>
      <c r="E469" s="105">
        <v>0</v>
      </c>
      <c r="F469" s="105">
        <v>4.3899999999999997</v>
      </c>
      <c r="G469" s="105">
        <f t="shared" si="7"/>
        <v>0</v>
      </c>
    </row>
    <row r="470" spans="2:7" x14ac:dyDescent="0.25">
      <c r="B470" s="133">
        <v>8.0108999999999977</v>
      </c>
      <c r="C470" s="138" t="s">
        <v>309</v>
      </c>
      <c r="D470" s="139" t="s">
        <v>273</v>
      </c>
      <c r="E470" s="105">
        <v>0</v>
      </c>
      <c r="F470" s="105">
        <v>2.19</v>
      </c>
      <c r="G470" s="105">
        <f t="shared" si="7"/>
        <v>0</v>
      </c>
    </row>
    <row r="471" spans="2:7" x14ac:dyDescent="0.25">
      <c r="B471" s="133">
        <v>8.0109999999999975</v>
      </c>
      <c r="C471" s="138" t="s">
        <v>310</v>
      </c>
      <c r="D471" s="139" t="s">
        <v>273</v>
      </c>
      <c r="E471" s="105">
        <v>0</v>
      </c>
      <c r="F471" s="105">
        <v>4.3899999999999997</v>
      </c>
      <c r="G471" s="105">
        <f t="shared" si="7"/>
        <v>0</v>
      </c>
    </row>
    <row r="472" spans="2:7" x14ac:dyDescent="0.25">
      <c r="B472" s="133">
        <v>8.0110999999999972</v>
      </c>
      <c r="C472" s="138" t="s">
        <v>311</v>
      </c>
      <c r="D472" s="139" t="s">
        <v>273</v>
      </c>
      <c r="E472" s="105">
        <v>0</v>
      </c>
      <c r="F472" s="105">
        <v>2.19</v>
      </c>
      <c r="G472" s="105">
        <f t="shared" si="7"/>
        <v>0</v>
      </c>
    </row>
    <row r="473" spans="2:7" x14ac:dyDescent="0.25">
      <c r="B473" s="133">
        <v>8.011199999999997</v>
      </c>
      <c r="C473" s="138" t="s">
        <v>312</v>
      </c>
      <c r="D473" s="139" t="s">
        <v>273</v>
      </c>
      <c r="E473" s="105">
        <v>0</v>
      </c>
      <c r="F473" s="105">
        <v>4.3899999999999997</v>
      </c>
      <c r="G473" s="105">
        <f t="shared" si="7"/>
        <v>0</v>
      </c>
    </row>
    <row r="474" spans="2:7" x14ac:dyDescent="0.25">
      <c r="B474" s="133">
        <v>8.0112999999999968</v>
      </c>
      <c r="C474" s="138" t="s">
        <v>313</v>
      </c>
      <c r="D474" s="139" t="s">
        <v>273</v>
      </c>
      <c r="E474" s="105">
        <v>0</v>
      </c>
      <c r="F474" s="105">
        <v>2.19</v>
      </c>
      <c r="G474" s="105">
        <f t="shared" si="7"/>
        <v>0</v>
      </c>
    </row>
    <row r="475" spans="2:7" x14ac:dyDescent="0.25">
      <c r="B475" s="133">
        <v>8.0113999999999965</v>
      </c>
      <c r="C475" s="138" t="s">
        <v>314</v>
      </c>
      <c r="D475" s="139" t="s">
        <v>273</v>
      </c>
      <c r="E475" s="105">
        <v>0</v>
      </c>
      <c r="F475" s="105">
        <v>4.3899999999999997</v>
      </c>
      <c r="G475" s="105">
        <f t="shared" si="7"/>
        <v>0</v>
      </c>
    </row>
    <row r="476" spans="2:7" x14ac:dyDescent="0.25">
      <c r="B476" s="133">
        <v>8.0114999999999963</v>
      </c>
      <c r="C476" s="138" t="s">
        <v>315</v>
      </c>
      <c r="D476" s="139" t="s">
        <v>273</v>
      </c>
      <c r="E476" s="105">
        <v>0</v>
      </c>
      <c r="F476" s="105">
        <v>2.19</v>
      </c>
      <c r="G476" s="105">
        <f t="shared" si="7"/>
        <v>0</v>
      </c>
    </row>
    <row r="477" spans="2:7" x14ac:dyDescent="0.25">
      <c r="B477" s="133">
        <v>8.0115999999999961</v>
      </c>
      <c r="C477" s="138" t="s">
        <v>316</v>
      </c>
      <c r="D477" s="139" t="s">
        <v>19</v>
      </c>
      <c r="E477" s="105">
        <v>0</v>
      </c>
      <c r="F477" s="105">
        <v>7.82</v>
      </c>
      <c r="G477" s="105">
        <f t="shared" si="7"/>
        <v>0</v>
      </c>
    </row>
    <row r="478" spans="2:7" x14ac:dyDescent="0.25">
      <c r="B478" s="133">
        <v>8.0116999999999958</v>
      </c>
      <c r="C478" s="138" t="s">
        <v>317</v>
      </c>
      <c r="D478" s="139" t="s">
        <v>19</v>
      </c>
      <c r="E478" s="105">
        <v>0</v>
      </c>
      <c r="F478" s="105">
        <v>8.99</v>
      </c>
      <c r="G478" s="105">
        <f t="shared" si="7"/>
        <v>0</v>
      </c>
    </row>
    <row r="479" spans="2:7" x14ac:dyDescent="0.25">
      <c r="B479" s="133">
        <v>8.0117999999999956</v>
      </c>
      <c r="C479" s="138" t="s">
        <v>318</v>
      </c>
      <c r="D479" s="139" t="s">
        <v>19</v>
      </c>
      <c r="E479" s="105">
        <v>0</v>
      </c>
      <c r="F479" s="105">
        <v>33.74</v>
      </c>
      <c r="G479" s="105">
        <f t="shared" si="7"/>
        <v>0</v>
      </c>
    </row>
    <row r="480" spans="2:7" x14ac:dyDescent="0.25">
      <c r="B480" s="133">
        <v>8.0118999999999954</v>
      </c>
      <c r="C480" s="138" t="s">
        <v>319</v>
      </c>
      <c r="D480" s="139" t="s">
        <v>273</v>
      </c>
      <c r="E480" s="105">
        <v>0</v>
      </c>
      <c r="F480" s="105">
        <v>4.3899999999999997</v>
      </c>
      <c r="G480" s="105">
        <f t="shared" si="7"/>
        <v>0</v>
      </c>
    </row>
    <row r="481" spans="2:7" x14ac:dyDescent="0.25">
      <c r="B481" s="133">
        <v>8.0119999999999951</v>
      </c>
      <c r="C481" s="138" t="s">
        <v>320</v>
      </c>
      <c r="D481" s="139" t="s">
        <v>273</v>
      </c>
      <c r="E481" s="105">
        <v>0</v>
      </c>
      <c r="F481" s="159">
        <v>2.19</v>
      </c>
      <c r="G481" s="105">
        <f t="shared" si="7"/>
        <v>0</v>
      </c>
    </row>
    <row r="482" spans="2:7" x14ac:dyDescent="0.25">
      <c r="B482" s="131">
        <v>8.02</v>
      </c>
      <c r="C482" s="143" t="s">
        <v>396</v>
      </c>
      <c r="D482" s="142"/>
      <c r="E482" s="132"/>
      <c r="F482" s="105"/>
      <c r="G482" s="105"/>
    </row>
    <row r="483" spans="2:7" x14ac:dyDescent="0.25">
      <c r="B483" s="133">
        <v>8.0200999999999993</v>
      </c>
      <c r="C483" s="138" t="s">
        <v>280</v>
      </c>
      <c r="D483" s="139" t="s">
        <v>12</v>
      </c>
      <c r="E483" s="105">
        <v>4618.5</v>
      </c>
      <c r="F483" s="105">
        <v>4.12</v>
      </c>
      <c r="G483" s="105">
        <f t="shared" si="7"/>
        <v>19028.22</v>
      </c>
    </row>
    <row r="484" spans="2:7" x14ac:dyDescent="0.25">
      <c r="B484" s="133">
        <v>8.0201999999999991</v>
      </c>
      <c r="C484" s="138" t="s">
        <v>281</v>
      </c>
      <c r="D484" s="139" t="s">
        <v>273</v>
      </c>
      <c r="E484" s="105">
        <v>2309.44</v>
      </c>
      <c r="F484" s="105">
        <v>4.3899999999999997</v>
      </c>
      <c r="G484" s="105">
        <f t="shared" si="7"/>
        <v>10138.44</v>
      </c>
    </row>
    <row r="485" spans="2:7" x14ac:dyDescent="0.25">
      <c r="B485" s="133">
        <v>8.0202999999999989</v>
      </c>
      <c r="C485" s="138" t="s">
        <v>282</v>
      </c>
      <c r="D485" s="139" t="s">
        <v>273</v>
      </c>
      <c r="E485" s="105">
        <v>3958.38</v>
      </c>
      <c r="F485" s="105">
        <v>2.19</v>
      </c>
      <c r="G485" s="105">
        <f t="shared" si="7"/>
        <v>8668.85</v>
      </c>
    </row>
    <row r="486" spans="2:7" x14ac:dyDescent="0.25">
      <c r="B486" s="133">
        <v>8.0203999999999986</v>
      </c>
      <c r="C486" s="138" t="s">
        <v>322</v>
      </c>
      <c r="D486" s="139" t="s">
        <v>19</v>
      </c>
      <c r="E486" s="105">
        <v>13568.37</v>
      </c>
      <c r="F486" s="105">
        <v>5.62</v>
      </c>
      <c r="G486" s="105">
        <f t="shared" si="7"/>
        <v>76254.240000000005</v>
      </c>
    </row>
    <row r="487" spans="2:7" x14ac:dyDescent="0.25">
      <c r="B487" s="133">
        <v>8.0204999999999984</v>
      </c>
      <c r="C487" s="138" t="s">
        <v>323</v>
      </c>
      <c r="D487" s="139" t="s">
        <v>19</v>
      </c>
      <c r="E487" s="105">
        <v>2969.99</v>
      </c>
      <c r="F487" s="105">
        <v>8.7200000000000006</v>
      </c>
      <c r="G487" s="105">
        <f t="shared" si="7"/>
        <v>25898.31</v>
      </c>
    </row>
    <row r="488" spans="2:7" x14ac:dyDescent="0.25">
      <c r="B488" s="133">
        <v>8.0205999999999982</v>
      </c>
      <c r="C488" s="138" t="s">
        <v>324</v>
      </c>
      <c r="D488" s="139" t="s">
        <v>19</v>
      </c>
      <c r="E488" s="105">
        <v>67.5</v>
      </c>
      <c r="F488" s="105">
        <v>39.800000000000004</v>
      </c>
      <c r="G488" s="105">
        <f t="shared" si="7"/>
        <v>2686.5</v>
      </c>
    </row>
    <row r="489" spans="2:7" x14ac:dyDescent="0.25">
      <c r="B489" s="133">
        <v>8.0206999999999979</v>
      </c>
      <c r="C489" s="138" t="s">
        <v>278</v>
      </c>
      <c r="D489" s="139" t="s">
        <v>273</v>
      </c>
      <c r="E489" s="105">
        <v>2366.7600000000002</v>
      </c>
      <c r="F489" s="105">
        <v>4.3899999999999997</v>
      </c>
      <c r="G489" s="105">
        <f t="shared" si="7"/>
        <v>10390.08</v>
      </c>
    </row>
    <row r="490" spans="2:7" x14ac:dyDescent="0.25">
      <c r="B490" s="133">
        <v>8.0207999999999977</v>
      </c>
      <c r="C490" s="138" t="s">
        <v>279</v>
      </c>
      <c r="D490" s="139" t="s">
        <v>273</v>
      </c>
      <c r="E490" s="105">
        <v>86.31</v>
      </c>
      <c r="F490" s="105">
        <v>2.19</v>
      </c>
      <c r="G490" s="105">
        <f t="shared" si="7"/>
        <v>189.02</v>
      </c>
    </row>
    <row r="491" spans="2:7" x14ac:dyDescent="0.25">
      <c r="B491" s="133">
        <v>8.0208999999999975</v>
      </c>
      <c r="C491" s="138" t="s">
        <v>325</v>
      </c>
      <c r="D491" s="139" t="s">
        <v>12</v>
      </c>
      <c r="E491" s="105">
        <v>11751.27</v>
      </c>
      <c r="F491" s="105">
        <v>5.9</v>
      </c>
      <c r="G491" s="105">
        <f t="shared" si="7"/>
        <v>69332.490000000005</v>
      </c>
    </row>
    <row r="492" spans="2:7" x14ac:dyDescent="0.25">
      <c r="B492" s="133">
        <v>8.0209999999999972</v>
      </c>
      <c r="C492" s="138" t="s">
        <v>326</v>
      </c>
      <c r="D492" s="139" t="s">
        <v>19</v>
      </c>
      <c r="E492" s="105">
        <v>13755.19</v>
      </c>
      <c r="F492" s="105">
        <v>10.52</v>
      </c>
      <c r="G492" s="105">
        <f t="shared" si="7"/>
        <v>144704.6</v>
      </c>
    </row>
    <row r="493" spans="2:7" x14ac:dyDescent="0.25">
      <c r="B493" s="133">
        <v>8.021099999999997</v>
      </c>
      <c r="C493" s="138" t="s">
        <v>327</v>
      </c>
      <c r="D493" s="139" t="s">
        <v>19</v>
      </c>
      <c r="E493" s="105">
        <v>1453.12</v>
      </c>
      <c r="F493" s="105">
        <v>6.59</v>
      </c>
      <c r="G493" s="105">
        <f t="shared" si="7"/>
        <v>9576.06</v>
      </c>
    </row>
    <row r="494" spans="2:7" x14ac:dyDescent="0.25">
      <c r="B494" s="133">
        <v>8.0211999999999968</v>
      </c>
      <c r="C494" s="138" t="s">
        <v>328</v>
      </c>
      <c r="D494" s="139" t="s">
        <v>12</v>
      </c>
      <c r="E494" s="105">
        <v>6241.8</v>
      </c>
      <c r="F494" s="105">
        <v>4.3500000000000005</v>
      </c>
      <c r="G494" s="105">
        <f t="shared" si="7"/>
        <v>27151.83</v>
      </c>
    </row>
    <row r="495" spans="2:7" x14ac:dyDescent="0.25">
      <c r="B495" s="133">
        <v>8.0212999999999965</v>
      </c>
      <c r="C495" s="138" t="s">
        <v>329</v>
      </c>
      <c r="D495" s="139" t="s">
        <v>12</v>
      </c>
      <c r="E495" s="105">
        <v>4909.1000000000004</v>
      </c>
      <c r="F495" s="105">
        <v>9.39</v>
      </c>
      <c r="G495" s="105">
        <f t="shared" si="7"/>
        <v>46096.45</v>
      </c>
    </row>
    <row r="496" spans="2:7" x14ac:dyDescent="0.25">
      <c r="B496" s="133">
        <v>8.0213999999999963</v>
      </c>
      <c r="C496" s="138" t="s">
        <v>271</v>
      </c>
      <c r="D496" s="139" t="s">
        <v>19</v>
      </c>
      <c r="E496" s="105">
        <v>15208.31</v>
      </c>
      <c r="F496" s="105">
        <v>9.7000000000000011</v>
      </c>
      <c r="G496" s="105">
        <f t="shared" si="7"/>
        <v>147520.60999999999</v>
      </c>
    </row>
    <row r="497" spans="2:7" x14ac:dyDescent="0.25">
      <c r="B497" s="133">
        <v>8.0214999999999961</v>
      </c>
      <c r="C497" s="138" t="s">
        <v>272</v>
      </c>
      <c r="D497" s="139" t="s">
        <v>273</v>
      </c>
      <c r="E497" s="105">
        <v>26593.809999999998</v>
      </c>
      <c r="F497" s="105">
        <v>4.3899999999999997</v>
      </c>
      <c r="G497" s="105">
        <f t="shared" si="7"/>
        <v>116746.83</v>
      </c>
    </row>
    <row r="498" spans="2:7" x14ac:dyDescent="0.25">
      <c r="B498" s="133">
        <v>8.0215999999999958</v>
      </c>
      <c r="C498" s="138" t="s">
        <v>274</v>
      </c>
      <c r="D498" s="139" t="s">
        <v>273</v>
      </c>
      <c r="E498" s="105">
        <v>5235.2800000000007</v>
      </c>
      <c r="F498" s="105">
        <v>2.19</v>
      </c>
      <c r="G498" s="105">
        <f t="shared" si="7"/>
        <v>11465.26</v>
      </c>
    </row>
    <row r="499" spans="2:7" x14ac:dyDescent="0.25">
      <c r="B499" s="133">
        <v>8.0216999999999956</v>
      </c>
      <c r="C499" s="138" t="s">
        <v>275</v>
      </c>
      <c r="D499" s="139" t="s">
        <v>19</v>
      </c>
      <c r="E499" s="105">
        <v>0</v>
      </c>
      <c r="F499" s="105">
        <v>9.7000000000000011</v>
      </c>
      <c r="G499" s="105">
        <f t="shared" si="7"/>
        <v>0</v>
      </c>
    </row>
    <row r="500" spans="2:7" x14ac:dyDescent="0.25">
      <c r="B500" s="133">
        <v>8.0217999999999954</v>
      </c>
      <c r="C500" s="138" t="s">
        <v>330</v>
      </c>
      <c r="D500" s="139" t="s">
        <v>273</v>
      </c>
      <c r="E500" s="105">
        <v>0</v>
      </c>
      <c r="F500" s="105">
        <v>4.3899999999999997</v>
      </c>
      <c r="G500" s="105">
        <f t="shared" si="7"/>
        <v>0</v>
      </c>
    </row>
    <row r="501" spans="2:7" x14ac:dyDescent="0.25">
      <c r="B501" s="133">
        <v>8.0218999999999951</v>
      </c>
      <c r="C501" s="138" t="s">
        <v>331</v>
      </c>
      <c r="D501" s="139" t="s">
        <v>273</v>
      </c>
      <c r="E501" s="105">
        <v>0</v>
      </c>
      <c r="F501" s="105">
        <v>2.19</v>
      </c>
      <c r="G501" s="105">
        <f t="shared" si="7"/>
        <v>0</v>
      </c>
    </row>
    <row r="502" spans="2:7" x14ac:dyDescent="0.25">
      <c r="B502" s="133">
        <v>8.0219999999999949</v>
      </c>
      <c r="C502" s="138" t="s">
        <v>301</v>
      </c>
      <c r="D502" s="139" t="s">
        <v>12</v>
      </c>
      <c r="E502" s="105">
        <v>4618.5</v>
      </c>
      <c r="F502" s="105">
        <v>12.91</v>
      </c>
      <c r="G502" s="105">
        <f t="shared" si="7"/>
        <v>59624.84</v>
      </c>
    </row>
    <row r="503" spans="2:7" x14ac:dyDescent="0.25">
      <c r="B503" s="131">
        <v>8.0299999999999994</v>
      </c>
      <c r="C503" s="143" t="s">
        <v>397</v>
      </c>
      <c r="D503" s="142"/>
      <c r="E503" s="132"/>
      <c r="F503" s="105"/>
      <c r="G503" s="105"/>
    </row>
    <row r="504" spans="2:7" x14ac:dyDescent="0.25">
      <c r="B504" s="133">
        <v>8.0300999999999991</v>
      </c>
      <c r="C504" s="138" t="s">
        <v>333</v>
      </c>
      <c r="D504" s="139" t="s">
        <v>273</v>
      </c>
      <c r="E504" s="105">
        <v>5594.71</v>
      </c>
      <c r="F504" s="105">
        <v>4.3899999999999997</v>
      </c>
      <c r="G504" s="105">
        <f t="shared" si="7"/>
        <v>24560.78</v>
      </c>
    </row>
    <row r="505" spans="2:7" x14ac:dyDescent="0.25">
      <c r="B505" s="133">
        <v>8.0301999999999989</v>
      </c>
      <c r="C505" s="138" t="s">
        <v>334</v>
      </c>
      <c r="D505" s="139" t="s">
        <v>273</v>
      </c>
      <c r="E505" s="105">
        <v>0</v>
      </c>
      <c r="F505" s="105">
        <v>2.19</v>
      </c>
      <c r="G505" s="105">
        <f t="shared" si="7"/>
        <v>0</v>
      </c>
    </row>
    <row r="506" spans="2:7" x14ac:dyDescent="0.25">
      <c r="B506" s="133">
        <v>8.0302999999999987</v>
      </c>
      <c r="C506" s="138" t="s">
        <v>335</v>
      </c>
      <c r="D506" s="139" t="s">
        <v>19</v>
      </c>
      <c r="E506" s="105">
        <v>2624.72</v>
      </c>
      <c r="F506" s="164">
        <v>26.650000000000002</v>
      </c>
      <c r="G506" s="105">
        <f t="shared" si="7"/>
        <v>69948.789999999994</v>
      </c>
    </row>
    <row r="507" spans="2:7" x14ac:dyDescent="0.25">
      <c r="B507" s="133">
        <v>8.0303999999999984</v>
      </c>
      <c r="C507" s="138" t="s">
        <v>336</v>
      </c>
      <c r="D507" s="139" t="s">
        <v>19</v>
      </c>
      <c r="E507" s="105">
        <v>2969.99</v>
      </c>
      <c r="F507" s="105">
        <v>16.010000000000002</v>
      </c>
      <c r="G507" s="105">
        <f t="shared" si="7"/>
        <v>47549.54</v>
      </c>
    </row>
    <row r="508" spans="2:7" x14ac:dyDescent="0.25">
      <c r="B508" s="131">
        <v>8.0399999999999991</v>
      </c>
      <c r="C508" s="143" t="s">
        <v>398</v>
      </c>
      <c r="D508" s="142"/>
      <c r="E508" s="132"/>
      <c r="F508" s="105"/>
      <c r="G508" s="105"/>
    </row>
    <row r="509" spans="2:7" x14ac:dyDescent="0.25">
      <c r="B509" s="133">
        <v>8.0400999999999989</v>
      </c>
      <c r="C509" s="138" t="s">
        <v>338</v>
      </c>
      <c r="D509" s="139" t="s">
        <v>19</v>
      </c>
      <c r="E509" s="105">
        <v>1120</v>
      </c>
      <c r="F509" s="105">
        <v>4.47</v>
      </c>
      <c r="G509" s="105">
        <f t="shared" si="7"/>
        <v>5006.3999999999996</v>
      </c>
    </row>
    <row r="510" spans="2:7" x14ac:dyDescent="0.25">
      <c r="B510" s="133">
        <v>8.0401999999999987</v>
      </c>
      <c r="C510" s="138" t="s">
        <v>339</v>
      </c>
      <c r="D510" s="139" t="s">
        <v>19</v>
      </c>
      <c r="E510" s="105">
        <v>200</v>
      </c>
      <c r="F510" s="105">
        <v>4.47</v>
      </c>
      <c r="G510" s="105">
        <f t="shared" si="7"/>
        <v>894</v>
      </c>
    </row>
    <row r="511" spans="2:7" x14ac:dyDescent="0.25">
      <c r="B511" s="133">
        <v>8.0402999999999984</v>
      </c>
      <c r="C511" s="138" t="s">
        <v>340</v>
      </c>
      <c r="D511" s="139" t="s">
        <v>19</v>
      </c>
      <c r="E511" s="105">
        <v>1320</v>
      </c>
      <c r="F511" s="105">
        <v>12.19</v>
      </c>
      <c r="G511" s="105">
        <f t="shared" si="7"/>
        <v>16090.8</v>
      </c>
    </row>
    <row r="512" spans="2:7" x14ac:dyDescent="0.25">
      <c r="B512" s="133">
        <v>8.0403999999999982</v>
      </c>
      <c r="C512" s="138" t="s">
        <v>341</v>
      </c>
      <c r="D512" s="139" t="s">
        <v>19</v>
      </c>
      <c r="E512" s="105">
        <v>0</v>
      </c>
      <c r="F512" s="105">
        <v>9.01</v>
      </c>
      <c r="G512" s="105">
        <f t="shared" si="7"/>
        <v>0</v>
      </c>
    </row>
    <row r="513" spans="2:7" x14ac:dyDescent="0.25">
      <c r="B513" s="133">
        <v>8.040499999999998</v>
      </c>
      <c r="C513" s="138" t="s">
        <v>278</v>
      </c>
      <c r="D513" s="139" t="s">
        <v>273</v>
      </c>
      <c r="E513" s="105">
        <v>0</v>
      </c>
      <c r="F513" s="105">
        <v>4.3899999999999997</v>
      </c>
      <c r="G513" s="105">
        <f t="shared" si="7"/>
        <v>0</v>
      </c>
    </row>
    <row r="514" spans="2:7" x14ac:dyDescent="0.25">
      <c r="B514" s="133">
        <v>8.0405999999999977</v>
      </c>
      <c r="C514" s="138" t="s">
        <v>279</v>
      </c>
      <c r="D514" s="139" t="s">
        <v>273</v>
      </c>
      <c r="E514" s="105">
        <v>0</v>
      </c>
      <c r="F514" s="105">
        <v>2.19</v>
      </c>
      <c r="G514" s="105">
        <f t="shared" si="7"/>
        <v>0</v>
      </c>
    </row>
    <row r="515" spans="2:7" x14ac:dyDescent="0.25">
      <c r="B515" s="133">
        <v>8.0406999999999975</v>
      </c>
      <c r="C515" s="138" t="s">
        <v>342</v>
      </c>
      <c r="D515" s="139" t="s">
        <v>273</v>
      </c>
      <c r="E515" s="105">
        <v>396</v>
      </c>
      <c r="F515" s="105">
        <v>4.3899999999999997</v>
      </c>
      <c r="G515" s="105">
        <f t="shared" si="7"/>
        <v>1738.44</v>
      </c>
    </row>
    <row r="516" spans="2:7" x14ac:dyDescent="0.25">
      <c r="B516" s="133">
        <v>8.0407999999999973</v>
      </c>
      <c r="C516" s="138" t="s">
        <v>343</v>
      </c>
      <c r="D516" s="139" t="s">
        <v>273</v>
      </c>
      <c r="E516" s="105">
        <v>5.54</v>
      </c>
      <c r="F516" s="105">
        <v>2.19</v>
      </c>
      <c r="G516" s="105">
        <f t="shared" si="7"/>
        <v>12.13</v>
      </c>
    </row>
    <row r="517" spans="2:7" x14ac:dyDescent="0.25">
      <c r="B517" s="131">
        <v>8.0499999999999989</v>
      </c>
      <c r="C517" s="143" t="s">
        <v>355</v>
      </c>
      <c r="D517" s="142"/>
      <c r="E517" s="132"/>
      <c r="F517" s="105"/>
      <c r="G517" s="105"/>
    </row>
    <row r="518" spans="2:7" x14ac:dyDescent="0.25">
      <c r="B518" s="133">
        <v>8.0500999999999987</v>
      </c>
      <c r="C518" s="138" t="s">
        <v>356</v>
      </c>
      <c r="D518" s="139" t="s">
        <v>357</v>
      </c>
      <c r="E518" s="105">
        <v>0</v>
      </c>
      <c r="F518" s="105">
        <v>611.59</v>
      </c>
      <c r="G518" s="105">
        <f t="shared" si="7"/>
        <v>0</v>
      </c>
    </row>
    <row r="519" spans="2:7" x14ac:dyDescent="0.25">
      <c r="B519" s="133">
        <v>8.0501999999999985</v>
      </c>
      <c r="C519" s="138" t="s">
        <v>358</v>
      </c>
      <c r="D519" s="139" t="s">
        <v>357</v>
      </c>
      <c r="E519" s="105">
        <v>0</v>
      </c>
      <c r="F519" s="164">
        <v>794.09</v>
      </c>
      <c r="G519" s="105">
        <f t="shared" si="7"/>
        <v>0</v>
      </c>
    </row>
    <row r="520" spans="2:7" x14ac:dyDescent="0.25">
      <c r="B520" s="133">
        <v>8.0502999999999982</v>
      </c>
      <c r="C520" s="138" t="s">
        <v>359</v>
      </c>
      <c r="D520" s="139" t="s">
        <v>357</v>
      </c>
      <c r="E520" s="105">
        <v>80</v>
      </c>
      <c r="F520" s="105">
        <v>603.34</v>
      </c>
      <c r="G520" s="105">
        <f t="shared" si="7"/>
        <v>48267.199999999997</v>
      </c>
    </row>
    <row r="521" spans="2:7" x14ac:dyDescent="0.25">
      <c r="B521" s="133">
        <v>8.050399999999998</v>
      </c>
      <c r="C521" s="138" t="s">
        <v>361</v>
      </c>
      <c r="D521" s="139" t="s">
        <v>273</v>
      </c>
      <c r="E521" s="105">
        <v>400</v>
      </c>
      <c r="F521" s="105">
        <v>4.3899999999999997</v>
      </c>
      <c r="G521" s="105">
        <f t="shared" si="7"/>
        <v>1756</v>
      </c>
    </row>
    <row r="522" spans="2:7" x14ac:dyDescent="0.25">
      <c r="B522" s="133">
        <v>8.0504999999999978</v>
      </c>
      <c r="C522" s="138" t="s">
        <v>362</v>
      </c>
      <c r="D522" s="139" t="s">
        <v>273</v>
      </c>
      <c r="E522" s="105">
        <v>7403.2</v>
      </c>
      <c r="F522" s="105">
        <v>2.19</v>
      </c>
      <c r="G522" s="105">
        <f t="shared" si="7"/>
        <v>16213.01</v>
      </c>
    </row>
    <row r="523" spans="2:7" x14ac:dyDescent="0.25">
      <c r="B523" s="146">
        <v>9</v>
      </c>
      <c r="C523" s="137" t="s">
        <v>399</v>
      </c>
      <c r="D523" s="140"/>
      <c r="E523" s="130"/>
      <c r="F523" s="130"/>
      <c r="G523" s="130"/>
    </row>
    <row r="524" spans="2:7" x14ac:dyDescent="0.25">
      <c r="B524" s="131">
        <v>9.01</v>
      </c>
      <c r="C524" s="143" t="s">
        <v>400</v>
      </c>
      <c r="D524" s="142"/>
      <c r="E524" s="132"/>
      <c r="F524" s="105"/>
      <c r="G524" s="105"/>
    </row>
    <row r="525" spans="2:7" x14ac:dyDescent="0.25">
      <c r="B525" s="133">
        <v>9.0100999999999996</v>
      </c>
      <c r="C525" s="138" t="s">
        <v>322</v>
      </c>
      <c r="D525" s="139" t="s">
        <v>19</v>
      </c>
      <c r="E525" s="105">
        <v>9764.15</v>
      </c>
      <c r="F525" s="105">
        <v>5.62</v>
      </c>
      <c r="G525" s="105">
        <f t="shared" si="7"/>
        <v>54874.52</v>
      </c>
    </row>
    <row r="526" spans="2:7" x14ac:dyDescent="0.25">
      <c r="B526" s="133">
        <v>9.0101999999999993</v>
      </c>
      <c r="C526" s="138" t="s">
        <v>326</v>
      </c>
      <c r="D526" s="139" t="s">
        <v>19</v>
      </c>
      <c r="E526" s="105">
        <v>1237.4100000000001</v>
      </c>
      <c r="F526" s="105">
        <v>10.52</v>
      </c>
      <c r="G526" s="105">
        <f t="shared" si="7"/>
        <v>13017.55</v>
      </c>
    </row>
    <row r="527" spans="2:7" x14ac:dyDescent="0.25">
      <c r="B527" s="133">
        <v>9.0102999999999991</v>
      </c>
      <c r="C527" s="138" t="s">
        <v>278</v>
      </c>
      <c r="D527" s="139" t="s">
        <v>273</v>
      </c>
      <c r="E527" s="105">
        <v>333.5</v>
      </c>
      <c r="F527" s="105">
        <v>4.3899999999999997</v>
      </c>
      <c r="G527" s="105">
        <f t="shared" si="7"/>
        <v>1464.07</v>
      </c>
    </row>
    <row r="528" spans="2:7" x14ac:dyDescent="0.25">
      <c r="B528" s="133">
        <v>9.0103999999999989</v>
      </c>
      <c r="C528" s="138" t="s">
        <v>279</v>
      </c>
      <c r="D528" s="139" t="s">
        <v>273</v>
      </c>
      <c r="E528" s="105">
        <v>499.36</v>
      </c>
      <c r="F528" s="105">
        <v>2.19</v>
      </c>
      <c r="G528" s="105">
        <f t="shared" si="7"/>
        <v>1093.5999999999999</v>
      </c>
    </row>
    <row r="529" spans="2:7" x14ac:dyDescent="0.25">
      <c r="B529" s="133">
        <v>9.0104999999999986</v>
      </c>
      <c r="C529" s="138" t="s">
        <v>271</v>
      </c>
      <c r="D529" s="139" t="s">
        <v>19</v>
      </c>
      <c r="E529" s="105">
        <v>3201.6000000000004</v>
      </c>
      <c r="F529" s="105">
        <v>9.7000000000000011</v>
      </c>
      <c r="G529" s="105">
        <f t="shared" si="7"/>
        <v>31055.52</v>
      </c>
    </row>
    <row r="530" spans="2:7" x14ac:dyDescent="0.25">
      <c r="B530" s="133">
        <v>9.0105999999999984</v>
      </c>
      <c r="C530" s="138" t="s">
        <v>401</v>
      </c>
      <c r="D530" s="139" t="s">
        <v>12</v>
      </c>
      <c r="E530" s="105">
        <v>960.9</v>
      </c>
      <c r="F530" s="105">
        <v>0.97</v>
      </c>
      <c r="G530" s="105">
        <f t="shared" ref="G530:G593" si="8">+ROUND(E530*F530,2)</f>
        <v>932.07</v>
      </c>
    </row>
    <row r="531" spans="2:7" x14ac:dyDescent="0.25">
      <c r="B531" s="133">
        <v>9.0106999999999982</v>
      </c>
      <c r="C531" s="138" t="s">
        <v>402</v>
      </c>
      <c r="D531" s="139" t="s">
        <v>19</v>
      </c>
      <c r="E531" s="105">
        <v>29</v>
      </c>
      <c r="F531" s="105">
        <v>47.49</v>
      </c>
      <c r="G531" s="105">
        <f t="shared" si="8"/>
        <v>1377.21</v>
      </c>
    </row>
    <row r="532" spans="2:7" x14ac:dyDescent="0.25">
      <c r="B532" s="133">
        <v>9.0107999999999979</v>
      </c>
      <c r="C532" s="138" t="s">
        <v>403</v>
      </c>
      <c r="D532" s="139" t="s">
        <v>19</v>
      </c>
      <c r="E532" s="105">
        <v>56.32</v>
      </c>
      <c r="F532" s="105">
        <v>30.400000000000002</v>
      </c>
      <c r="G532" s="105">
        <f t="shared" si="8"/>
        <v>1712.13</v>
      </c>
    </row>
    <row r="533" spans="2:7" x14ac:dyDescent="0.25">
      <c r="B533" s="133">
        <v>9.0108999999999977</v>
      </c>
      <c r="C533" s="138" t="s">
        <v>404</v>
      </c>
      <c r="D533" s="139" t="s">
        <v>19</v>
      </c>
      <c r="E533" s="105">
        <v>1777.75</v>
      </c>
      <c r="F533" s="105">
        <v>14.21</v>
      </c>
      <c r="G533" s="105">
        <f t="shared" si="8"/>
        <v>25261.83</v>
      </c>
    </row>
    <row r="534" spans="2:7" x14ac:dyDescent="0.25">
      <c r="B534" s="133">
        <v>9.0109999999999975</v>
      </c>
      <c r="C534" s="138" t="s">
        <v>327</v>
      </c>
      <c r="D534" s="139" t="s">
        <v>19</v>
      </c>
      <c r="E534" s="105">
        <v>1964.19</v>
      </c>
      <c r="F534" s="105">
        <v>6.59</v>
      </c>
      <c r="G534" s="105">
        <f t="shared" si="8"/>
        <v>12944.01</v>
      </c>
    </row>
    <row r="535" spans="2:7" x14ac:dyDescent="0.25">
      <c r="B535" s="131">
        <v>9.02</v>
      </c>
      <c r="C535" s="143" t="s">
        <v>344</v>
      </c>
      <c r="D535" s="142"/>
      <c r="E535" s="132"/>
      <c r="F535" s="105"/>
      <c r="G535" s="105"/>
    </row>
    <row r="536" spans="2:7" x14ac:dyDescent="0.25">
      <c r="B536" s="133">
        <v>9.0200999999999993</v>
      </c>
      <c r="C536" s="138" t="s">
        <v>345</v>
      </c>
      <c r="D536" s="139" t="s">
        <v>12</v>
      </c>
      <c r="E536" s="105">
        <v>553.6</v>
      </c>
      <c r="F536" s="105">
        <v>55.24</v>
      </c>
      <c r="G536" s="105">
        <f t="shared" si="8"/>
        <v>30580.86</v>
      </c>
    </row>
    <row r="537" spans="2:7" x14ac:dyDescent="0.25">
      <c r="B537" s="133">
        <v>9.0201999999999991</v>
      </c>
      <c r="C537" s="138" t="s">
        <v>405</v>
      </c>
      <c r="D537" s="139" t="s">
        <v>19</v>
      </c>
      <c r="E537" s="105">
        <v>69.490000000000009</v>
      </c>
      <c r="F537" s="105">
        <v>32.49</v>
      </c>
      <c r="G537" s="105">
        <f t="shared" si="8"/>
        <v>2257.73</v>
      </c>
    </row>
    <row r="538" spans="2:7" x14ac:dyDescent="0.25">
      <c r="B538" s="133">
        <v>9.0202999999999989</v>
      </c>
      <c r="C538" s="138" t="s">
        <v>406</v>
      </c>
      <c r="D538" s="139" t="s">
        <v>19</v>
      </c>
      <c r="E538" s="105">
        <v>110.16</v>
      </c>
      <c r="F538" s="105">
        <v>356.01</v>
      </c>
      <c r="G538" s="105">
        <f t="shared" si="8"/>
        <v>39218.06</v>
      </c>
    </row>
    <row r="539" spans="2:7" x14ac:dyDescent="0.25">
      <c r="B539" s="133">
        <v>9.0203999999999986</v>
      </c>
      <c r="C539" s="138" t="s">
        <v>407</v>
      </c>
      <c r="D539" s="139" t="s">
        <v>19</v>
      </c>
      <c r="E539" s="105">
        <v>388.98</v>
      </c>
      <c r="F539" s="105">
        <v>197.52</v>
      </c>
      <c r="G539" s="105">
        <f t="shared" si="8"/>
        <v>76831.33</v>
      </c>
    </row>
    <row r="540" spans="2:7" x14ac:dyDescent="0.25">
      <c r="B540" s="133">
        <v>9.0204999999999984</v>
      </c>
      <c r="C540" s="138" t="s">
        <v>346</v>
      </c>
      <c r="D540" s="139" t="s">
        <v>12</v>
      </c>
      <c r="E540" s="105">
        <v>2663.6600000000003</v>
      </c>
      <c r="F540" s="105">
        <v>74.64</v>
      </c>
      <c r="G540" s="105">
        <f t="shared" si="8"/>
        <v>198815.58</v>
      </c>
    </row>
    <row r="541" spans="2:7" x14ac:dyDescent="0.25">
      <c r="B541" s="133">
        <v>9.0205999999999982</v>
      </c>
      <c r="C541" s="138" t="s">
        <v>347</v>
      </c>
      <c r="D541" s="139" t="s">
        <v>68</v>
      </c>
      <c r="E541" s="105">
        <v>40361.21</v>
      </c>
      <c r="F541" s="105">
        <v>7.5600000000000005</v>
      </c>
      <c r="G541" s="105">
        <f t="shared" si="8"/>
        <v>305130.75</v>
      </c>
    </row>
    <row r="542" spans="2:7" x14ac:dyDescent="0.25">
      <c r="B542" s="133">
        <v>9.0206999999999979</v>
      </c>
      <c r="C542" s="138" t="s">
        <v>348</v>
      </c>
      <c r="D542" s="139" t="s">
        <v>19</v>
      </c>
      <c r="E542" s="105">
        <v>797.95</v>
      </c>
      <c r="F542" s="105">
        <v>533.65</v>
      </c>
      <c r="G542" s="105">
        <f t="shared" si="8"/>
        <v>425826.02</v>
      </c>
    </row>
    <row r="543" spans="2:7" x14ac:dyDescent="0.25">
      <c r="B543" s="133">
        <v>9.0207999999999977</v>
      </c>
      <c r="C543" s="138" t="s">
        <v>408</v>
      </c>
      <c r="D543" s="139" t="s">
        <v>19</v>
      </c>
      <c r="E543" s="105">
        <v>0.34</v>
      </c>
      <c r="F543" s="105">
        <v>508.81</v>
      </c>
      <c r="G543" s="105">
        <f t="shared" si="8"/>
        <v>173</v>
      </c>
    </row>
    <row r="544" spans="2:7" x14ac:dyDescent="0.25">
      <c r="B544" s="133">
        <v>9.0208999999999975</v>
      </c>
      <c r="C544" s="138" t="s">
        <v>349</v>
      </c>
      <c r="D544" s="139" t="s">
        <v>273</v>
      </c>
      <c r="E544" s="105">
        <v>921.75</v>
      </c>
      <c r="F544" s="105">
        <v>6.76</v>
      </c>
      <c r="G544" s="105">
        <f t="shared" si="8"/>
        <v>6231.03</v>
      </c>
    </row>
    <row r="545" spans="2:7" x14ac:dyDescent="0.25">
      <c r="B545" s="133">
        <v>9.0209999999999972</v>
      </c>
      <c r="C545" s="138" t="s">
        <v>350</v>
      </c>
      <c r="D545" s="139" t="s">
        <v>273</v>
      </c>
      <c r="E545" s="105">
        <v>66444.990000000005</v>
      </c>
      <c r="F545" s="105">
        <v>3.38</v>
      </c>
      <c r="G545" s="105">
        <f t="shared" si="8"/>
        <v>224584.07</v>
      </c>
    </row>
    <row r="546" spans="2:7" x14ac:dyDescent="0.25">
      <c r="B546" s="133">
        <v>9.021099999999997</v>
      </c>
      <c r="C546" s="138" t="s">
        <v>409</v>
      </c>
      <c r="D546" s="139" t="s">
        <v>93</v>
      </c>
      <c r="E546" s="105">
        <v>0</v>
      </c>
      <c r="F546" s="105">
        <v>360.23</v>
      </c>
      <c r="G546" s="105">
        <f t="shared" si="8"/>
        <v>0</v>
      </c>
    </row>
    <row r="547" spans="2:7" x14ac:dyDescent="0.25">
      <c r="B547" s="133">
        <v>9.0211999999999968</v>
      </c>
      <c r="C547" s="138" t="s">
        <v>410</v>
      </c>
      <c r="D547" s="139" t="s">
        <v>93</v>
      </c>
      <c r="E547" s="105">
        <v>1099.72</v>
      </c>
      <c r="F547" s="105">
        <v>8.5</v>
      </c>
      <c r="G547" s="105">
        <f t="shared" si="8"/>
        <v>9347.6200000000008</v>
      </c>
    </row>
    <row r="548" spans="2:7" x14ac:dyDescent="0.25">
      <c r="B548" s="133">
        <v>9.0212999999999965</v>
      </c>
      <c r="C548" s="138" t="s">
        <v>336</v>
      </c>
      <c r="D548" s="139" t="s">
        <v>411</v>
      </c>
      <c r="E548" s="105">
        <v>255.78</v>
      </c>
      <c r="F548" s="105">
        <v>16.010000000000002</v>
      </c>
      <c r="G548" s="105">
        <f t="shared" si="8"/>
        <v>4095.04</v>
      </c>
    </row>
    <row r="549" spans="2:7" x14ac:dyDescent="0.25">
      <c r="B549" s="131">
        <v>9.0299999999999994</v>
      </c>
      <c r="C549" s="143" t="s">
        <v>412</v>
      </c>
      <c r="D549" s="142"/>
      <c r="E549" s="134"/>
      <c r="F549" s="105"/>
      <c r="G549" s="105"/>
    </row>
    <row r="550" spans="2:7" x14ac:dyDescent="0.25">
      <c r="B550" s="133">
        <v>9.0300999999999991</v>
      </c>
      <c r="C550" s="138" t="s">
        <v>413</v>
      </c>
      <c r="D550" s="139" t="s">
        <v>265</v>
      </c>
      <c r="E550" s="105">
        <v>1</v>
      </c>
      <c r="F550" s="105">
        <v>4322.91</v>
      </c>
      <c r="G550" s="105">
        <f t="shared" si="8"/>
        <v>4322.91</v>
      </c>
    </row>
    <row r="551" spans="2:7" x14ac:dyDescent="0.25">
      <c r="B551" s="133">
        <v>9.0301999999999989</v>
      </c>
      <c r="C551" s="138" t="s">
        <v>414</v>
      </c>
      <c r="D551" s="139" t="s">
        <v>265</v>
      </c>
      <c r="E551" s="105">
        <v>1</v>
      </c>
      <c r="F551" s="105">
        <v>4925.3</v>
      </c>
      <c r="G551" s="105">
        <f t="shared" si="8"/>
        <v>4925.3</v>
      </c>
    </row>
    <row r="552" spans="2:7" x14ac:dyDescent="0.25">
      <c r="B552" s="133">
        <v>9.0302999999999987</v>
      </c>
      <c r="C552" s="138" t="s">
        <v>415</v>
      </c>
      <c r="D552" s="139" t="s">
        <v>265</v>
      </c>
      <c r="E552" s="105">
        <v>4</v>
      </c>
      <c r="F552" s="105">
        <v>7066.07</v>
      </c>
      <c r="G552" s="105">
        <f t="shared" si="8"/>
        <v>28264.28</v>
      </c>
    </row>
    <row r="553" spans="2:7" x14ac:dyDescent="0.25">
      <c r="B553" s="133">
        <v>9.0303999999999984</v>
      </c>
      <c r="C553" s="138" t="s">
        <v>416</v>
      </c>
      <c r="D553" s="139" t="s">
        <v>93</v>
      </c>
      <c r="E553" s="105">
        <v>16.100000000000001</v>
      </c>
      <c r="F553" s="105">
        <v>454.17</v>
      </c>
      <c r="G553" s="105">
        <f t="shared" si="8"/>
        <v>7312.14</v>
      </c>
    </row>
    <row r="554" spans="2:7" x14ac:dyDescent="0.25">
      <c r="B554" s="133">
        <v>9.0304999999999982</v>
      </c>
      <c r="C554" s="138" t="s">
        <v>417</v>
      </c>
      <c r="D554" s="139" t="s">
        <v>93</v>
      </c>
      <c r="E554" s="105">
        <v>25.37</v>
      </c>
      <c r="F554" s="105">
        <v>862.23</v>
      </c>
      <c r="G554" s="105">
        <f t="shared" si="8"/>
        <v>21874.78</v>
      </c>
    </row>
    <row r="555" spans="2:7" x14ac:dyDescent="0.25">
      <c r="B555" s="133">
        <v>9.030599999999998</v>
      </c>
      <c r="C555" s="138" t="s">
        <v>418</v>
      </c>
      <c r="D555" s="139" t="s">
        <v>93</v>
      </c>
      <c r="E555" s="105">
        <v>89.09</v>
      </c>
      <c r="F555" s="105">
        <v>1352.8600000000001</v>
      </c>
      <c r="G555" s="105">
        <f t="shared" si="8"/>
        <v>120526.3</v>
      </c>
    </row>
    <row r="556" spans="2:7" x14ac:dyDescent="0.25">
      <c r="B556" s="133">
        <v>9.0306999999999977</v>
      </c>
      <c r="C556" s="138" t="s">
        <v>419</v>
      </c>
      <c r="D556" s="139" t="s">
        <v>265</v>
      </c>
      <c r="E556" s="105">
        <v>1</v>
      </c>
      <c r="F556" s="105">
        <v>1682.65</v>
      </c>
      <c r="G556" s="105">
        <f t="shared" si="8"/>
        <v>1682.65</v>
      </c>
    </row>
    <row r="557" spans="2:7" x14ac:dyDescent="0.25">
      <c r="B557" s="133">
        <v>9.0307999999999975</v>
      </c>
      <c r="C557" s="138" t="s">
        <v>420</v>
      </c>
      <c r="D557" s="139" t="s">
        <v>265</v>
      </c>
      <c r="E557" s="105">
        <v>1</v>
      </c>
      <c r="F557" s="105">
        <v>1885.65</v>
      </c>
      <c r="G557" s="105">
        <f t="shared" si="8"/>
        <v>1885.65</v>
      </c>
    </row>
    <row r="558" spans="2:7" x14ac:dyDescent="0.25">
      <c r="B558" s="133">
        <v>9.0308999999999973</v>
      </c>
      <c r="C558" s="138" t="s">
        <v>421</v>
      </c>
      <c r="D558" s="139" t="s">
        <v>265</v>
      </c>
      <c r="E558" s="105">
        <v>2</v>
      </c>
      <c r="F558" s="105">
        <v>3904.69</v>
      </c>
      <c r="G558" s="105">
        <f t="shared" si="8"/>
        <v>7809.38</v>
      </c>
    </row>
    <row r="559" spans="2:7" x14ac:dyDescent="0.25">
      <c r="B559" s="133">
        <v>9.030999999999997</v>
      </c>
      <c r="C559" s="138" t="s">
        <v>422</v>
      </c>
      <c r="D559" s="139" t="s">
        <v>265</v>
      </c>
      <c r="E559" s="105">
        <v>1</v>
      </c>
      <c r="F559" s="105">
        <v>2647.43</v>
      </c>
      <c r="G559" s="105">
        <f t="shared" si="8"/>
        <v>2647.43</v>
      </c>
    </row>
    <row r="560" spans="2:7" x14ac:dyDescent="0.25">
      <c r="B560" s="133">
        <v>9.0310999999999968</v>
      </c>
      <c r="C560" s="138" t="s">
        <v>423</v>
      </c>
      <c r="D560" s="139" t="s">
        <v>265</v>
      </c>
      <c r="E560" s="105">
        <v>1</v>
      </c>
      <c r="F560" s="105">
        <v>15196.31</v>
      </c>
      <c r="G560" s="105">
        <f t="shared" si="8"/>
        <v>15196.31</v>
      </c>
    </row>
    <row r="561" spans="2:7" x14ac:dyDescent="0.25">
      <c r="B561" s="133">
        <v>9.0311999999999966</v>
      </c>
      <c r="C561" s="138" t="s">
        <v>424</v>
      </c>
      <c r="D561" s="139" t="s">
        <v>265</v>
      </c>
      <c r="E561" s="105">
        <v>1</v>
      </c>
      <c r="F561" s="105">
        <v>5523.04</v>
      </c>
      <c r="G561" s="105">
        <f t="shared" si="8"/>
        <v>5523.04</v>
      </c>
    </row>
    <row r="562" spans="2:7" x14ac:dyDescent="0.25">
      <c r="B562" s="133">
        <v>9.0312999999999963</v>
      </c>
      <c r="C562" s="138" t="s">
        <v>425</v>
      </c>
      <c r="D562" s="139" t="s">
        <v>265</v>
      </c>
      <c r="E562" s="105">
        <v>1</v>
      </c>
      <c r="F562" s="105">
        <v>5523.04</v>
      </c>
      <c r="G562" s="105">
        <f t="shared" si="8"/>
        <v>5523.04</v>
      </c>
    </row>
    <row r="563" spans="2:7" x14ac:dyDescent="0.25">
      <c r="B563" s="133">
        <v>9.0313999999999961</v>
      </c>
      <c r="C563" s="138" t="s">
        <v>426</v>
      </c>
      <c r="D563" s="139" t="s">
        <v>265</v>
      </c>
      <c r="E563" s="105">
        <v>1</v>
      </c>
      <c r="F563" s="105">
        <v>8787.9500000000007</v>
      </c>
      <c r="G563" s="105">
        <f t="shared" si="8"/>
        <v>8787.9500000000007</v>
      </c>
    </row>
    <row r="564" spans="2:7" x14ac:dyDescent="0.25">
      <c r="B564" s="133">
        <v>9.0314999999999959</v>
      </c>
      <c r="C564" s="138" t="s">
        <v>427</v>
      </c>
      <c r="D564" s="139" t="s">
        <v>93</v>
      </c>
      <c r="E564" s="105">
        <v>1.27</v>
      </c>
      <c r="F564" s="105">
        <v>13.35</v>
      </c>
      <c r="G564" s="105">
        <f t="shared" si="8"/>
        <v>16.95</v>
      </c>
    </row>
    <row r="565" spans="2:7" x14ac:dyDescent="0.25">
      <c r="B565" s="133">
        <v>9.0315999999999956</v>
      </c>
      <c r="C565" s="138" t="s">
        <v>428</v>
      </c>
      <c r="D565" s="139" t="s">
        <v>265</v>
      </c>
      <c r="E565" s="105">
        <v>1</v>
      </c>
      <c r="F565" s="105">
        <v>197.85</v>
      </c>
      <c r="G565" s="105">
        <f t="shared" si="8"/>
        <v>197.85</v>
      </c>
    </row>
    <row r="566" spans="2:7" x14ac:dyDescent="0.25">
      <c r="B566" s="133">
        <v>9.0316999999999954</v>
      </c>
      <c r="C566" s="138" t="s">
        <v>429</v>
      </c>
      <c r="D566" s="139" t="s">
        <v>12</v>
      </c>
      <c r="E566" s="105">
        <v>305.05</v>
      </c>
      <c r="F566" s="105">
        <v>55.01</v>
      </c>
      <c r="G566" s="105">
        <f t="shared" si="8"/>
        <v>16780.8</v>
      </c>
    </row>
    <row r="567" spans="2:7" x14ac:dyDescent="0.25">
      <c r="B567" s="133">
        <v>9.0317999999999952</v>
      </c>
      <c r="C567" s="138" t="s">
        <v>430</v>
      </c>
      <c r="D567" s="139" t="s">
        <v>93</v>
      </c>
      <c r="E567" s="105">
        <v>13.549999999999999</v>
      </c>
      <c r="F567" s="105">
        <v>42.46</v>
      </c>
      <c r="G567" s="105">
        <f t="shared" si="8"/>
        <v>575.33000000000004</v>
      </c>
    </row>
    <row r="568" spans="2:7" x14ac:dyDescent="0.25">
      <c r="B568" s="133">
        <v>9.0318999999999949</v>
      </c>
      <c r="C568" s="138" t="s">
        <v>431</v>
      </c>
      <c r="D568" s="139" t="s">
        <v>265</v>
      </c>
      <c r="E568" s="105">
        <v>11</v>
      </c>
      <c r="F568" s="105">
        <v>54.4</v>
      </c>
      <c r="G568" s="105">
        <f t="shared" si="8"/>
        <v>598.4</v>
      </c>
    </row>
    <row r="569" spans="2:7" x14ac:dyDescent="0.25">
      <c r="B569" s="133">
        <v>9.0319999999999947</v>
      </c>
      <c r="C569" s="138" t="s">
        <v>329</v>
      </c>
      <c r="D569" s="139" t="s">
        <v>12</v>
      </c>
      <c r="E569" s="105">
        <v>56.32</v>
      </c>
      <c r="F569" s="105">
        <v>9.39</v>
      </c>
      <c r="G569" s="105">
        <f t="shared" si="8"/>
        <v>528.84</v>
      </c>
    </row>
    <row r="570" spans="2:7" x14ac:dyDescent="0.25">
      <c r="B570" s="133">
        <v>9.0320999999999945</v>
      </c>
      <c r="C570" s="138" t="s">
        <v>432</v>
      </c>
      <c r="D570" s="139" t="s">
        <v>93</v>
      </c>
      <c r="E570" s="105">
        <v>21.57</v>
      </c>
      <c r="F570" s="105">
        <v>35.03</v>
      </c>
      <c r="G570" s="105">
        <f t="shared" si="8"/>
        <v>755.6</v>
      </c>
    </row>
    <row r="571" spans="2:7" x14ac:dyDescent="0.25">
      <c r="B571" s="133">
        <v>9.0321999999999942</v>
      </c>
      <c r="C571" s="138" t="s">
        <v>433</v>
      </c>
      <c r="D571" s="139" t="s">
        <v>93</v>
      </c>
      <c r="E571" s="105">
        <v>201.5</v>
      </c>
      <c r="F571" s="105">
        <v>29.63</v>
      </c>
      <c r="G571" s="105">
        <f t="shared" si="8"/>
        <v>5970.45</v>
      </c>
    </row>
    <row r="572" spans="2:7" x14ac:dyDescent="0.25">
      <c r="B572" s="146">
        <v>10</v>
      </c>
      <c r="C572" s="137" t="s">
        <v>434</v>
      </c>
      <c r="D572" s="140"/>
      <c r="E572" s="130"/>
      <c r="F572" s="130"/>
      <c r="G572" s="130"/>
    </row>
    <row r="573" spans="2:7" x14ac:dyDescent="0.25">
      <c r="B573" s="131">
        <v>10.01</v>
      </c>
      <c r="C573" s="143" t="s">
        <v>400</v>
      </c>
      <c r="D573" s="142"/>
      <c r="E573" s="134"/>
      <c r="F573" s="105"/>
      <c r="G573" s="105"/>
    </row>
    <row r="574" spans="2:7" x14ac:dyDescent="0.25">
      <c r="B574" s="133">
        <v>10.0101</v>
      </c>
      <c r="C574" s="138" t="s">
        <v>322</v>
      </c>
      <c r="D574" s="139" t="s">
        <v>19</v>
      </c>
      <c r="E574" s="105">
        <v>910.09</v>
      </c>
      <c r="F574" s="105">
        <v>5.62</v>
      </c>
      <c r="G574" s="105">
        <f t="shared" si="8"/>
        <v>5114.71</v>
      </c>
    </row>
    <row r="575" spans="2:7" x14ac:dyDescent="0.25">
      <c r="B575" s="133">
        <v>10.010199999999999</v>
      </c>
      <c r="C575" s="138" t="s">
        <v>326</v>
      </c>
      <c r="D575" s="139" t="s">
        <v>19</v>
      </c>
      <c r="E575" s="105">
        <v>977.68999999999994</v>
      </c>
      <c r="F575" s="105">
        <v>10.52</v>
      </c>
      <c r="G575" s="105">
        <f t="shared" si="8"/>
        <v>10285.299999999999</v>
      </c>
    </row>
    <row r="576" spans="2:7" x14ac:dyDescent="0.25">
      <c r="B576" s="133">
        <v>10.010299999999999</v>
      </c>
      <c r="C576" s="138" t="s">
        <v>278</v>
      </c>
      <c r="D576" s="139" t="s">
        <v>273</v>
      </c>
      <c r="E576" s="105">
        <v>377.48</v>
      </c>
      <c r="F576" s="105">
        <v>4.3899999999999997</v>
      </c>
      <c r="G576" s="105">
        <f t="shared" si="8"/>
        <v>1657.14</v>
      </c>
    </row>
    <row r="577" spans="2:7" x14ac:dyDescent="0.25">
      <c r="B577" s="133">
        <v>10.010399999999999</v>
      </c>
      <c r="C577" s="138" t="s">
        <v>279</v>
      </c>
      <c r="D577" s="139" t="s">
        <v>273</v>
      </c>
      <c r="E577" s="105">
        <v>2950.52</v>
      </c>
      <c r="F577" s="105">
        <v>2.19</v>
      </c>
      <c r="G577" s="105">
        <f t="shared" si="8"/>
        <v>6461.64</v>
      </c>
    </row>
    <row r="578" spans="2:7" x14ac:dyDescent="0.25">
      <c r="B578" s="133">
        <v>10.010499999999999</v>
      </c>
      <c r="C578" s="138" t="s">
        <v>271</v>
      </c>
      <c r="D578" s="139" t="s">
        <v>19</v>
      </c>
      <c r="E578" s="105">
        <v>3608.0200000000004</v>
      </c>
      <c r="F578" s="105">
        <v>9.7000000000000011</v>
      </c>
      <c r="G578" s="105">
        <f t="shared" si="8"/>
        <v>34997.79</v>
      </c>
    </row>
    <row r="579" spans="2:7" x14ac:dyDescent="0.25">
      <c r="B579" s="133">
        <v>10.010599999999998</v>
      </c>
      <c r="C579" s="138" t="s">
        <v>401</v>
      </c>
      <c r="D579" s="139" t="s">
        <v>12</v>
      </c>
      <c r="E579" s="105">
        <v>464.03</v>
      </c>
      <c r="F579" s="105">
        <v>0.97</v>
      </c>
      <c r="G579" s="105">
        <f t="shared" si="8"/>
        <v>450.11</v>
      </c>
    </row>
    <row r="580" spans="2:7" x14ac:dyDescent="0.25">
      <c r="B580" s="133">
        <v>10.010699999999998</v>
      </c>
      <c r="C580" s="138" t="s">
        <v>402</v>
      </c>
      <c r="D580" s="139" t="s">
        <v>19</v>
      </c>
      <c r="E580" s="105">
        <v>39.94</v>
      </c>
      <c r="F580" s="105">
        <v>47.49</v>
      </c>
      <c r="G580" s="105">
        <f t="shared" si="8"/>
        <v>1896.75</v>
      </c>
    </row>
    <row r="581" spans="2:7" x14ac:dyDescent="0.25">
      <c r="B581" s="133">
        <v>10.010799999999998</v>
      </c>
      <c r="C581" s="138" t="s">
        <v>435</v>
      </c>
      <c r="D581" s="139" t="s">
        <v>19</v>
      </c>
      <c r="E581" s="105">
        <v>96.28</v>
      </c>
      <c r="F581" s="105">
        <v>30.400000000000002</v>
      </c>
      <c r="G581" s="105">
        <f t="shared" si="8"/>
        <v>2926.91</v>
      </c>
    </row>
    <row r="582" spans="2:7" x14ac:dyDescent="0.25">
      <c r="B582" s="133">
        <v>10.010899999999998</v>
      </c>
      <c r="C582" s="138" t="s">
        <v>404</v>
      </c>
      <c r="D582" s="139" t="s">
        <v>19</v>
      </c>
      <c r="E582" s="105">
        <v>939.68</v>
      </c>
      <c r="F582" s="105">
        <v>14.21</v>
      </c>
      <c r="G582" s="105">
        <f t="shared" si="8"/>
        <v>13352.85</v>
      </c>
    </row>
    <row r="583" spans="2:7" x14ac:dyDescent="0.25">
      <c r="B583" s="133">
        <v>10.010999999999997</v>
      </c>
      <c r="C583" s="138" t="s">
        <v>327</v>
      </c>
      <c r="D583" s="139" t="s">
        <v>19</v>
      </c>
      <c r="E583" s="105">
        <v>2630.33</v>
      </c>
      <c r="F583" s="105">
        <v>6.59</v>
      </c>
      <c r="G583" s="105">
        <f t="shared" si="8"/>
        <v>17333.87</v>
      </c>
    </row>
    <row r="584" spans="2:7" x14ac:dyDescent="0.25">
      <c r="B584" s="131">
        <v>10.02</v>
      </c>
      <c r="C584" s="143" t="s">
        <v>344</v>
      </c>
      <c r="D584" s="142"/>
      <c r="E584" s="134"/>
      <c r="F584" s="105"/>
      <c r="G584" s="105"/>
    </row>
    <row r="585" spans="2:7" x14ac:dyDescent="0.25">
      <c r="B585" s="133">
        <v>10.020099999999999</v>
      </c>
      <c r="C585" s="138" t="s">
        <v>345</v>
      </c>
      <c r="D585" s="139" t="s">
        <v>12</v>
      </c>
      <c r="E585" s="105">
        <v>105.9</v>
      </c>
      <c r="F585" s="105">
        <v>55.24</v>
      </c>
      <c r="G585" s="105">
        <f t="shared" si="8"/>
        <v>5849.92</v>
      </c>
    </row>
    <row r="586" spans="2:7" x14ac:dyDescent="0.25">
      <c r="B586" s="133">
        <v>10.020199999999999</v>
      </c>
      <c r="C586" s="138" t="s">
        <v>405</v>
      </c>
      <c r="D586" s="139" t="s">
        <v>19</v>
      </c>
      <c r="E586" s="105">
        <v>33.28</v>
      </c>
      <c r="F586" s="105">
        <v>32.49</v>
      </c>
      <c r="G586" s="105">
        <f t="shared" si="8"/>
        <v>1081.27</v>
      </c>
    </row>
    <row r="587" spans="2:7" x14ac:dyDescent="0.25">
      <c r="B587" s="133">
        <v>10.020299999999999</v>
      </c>
      <c r="C587" s="138" t="s">
        <v>406</v>
      </c>
      <c r="D587" s="139" t="s">
        <v>19</v>
      </c>
      <c r="E587" s="105">
        <v>135.65</v>
      </c>
      <c r="F587" s="105">
        <v>356.01</v>
      </c>
      <c r="G587" s="105">
        <f t="shared" si="8"/>
        <v>48292.76</v>
      </c>
    </row>
    <row r="588" spans="2:7" x14ac:dyDescent="0.25">
      <c r="B588" s="133">
        <v>10.020399999999999</v>
      </c>
      <c r="C588" s="138" t="s">
        <v>407</v>
      </c>
      <c r="D588" s="139" t="s">
        <v>19</v>
      </c>
      <c r="E588" s="105">
        <v>62.88</v>
      </c>
      <c r="F588" s="105">
        <v>197.52</v>
      </c>
      <c r="G588" s="105">
        <f t="shared" si="8"/>
        <v>12420.06</v>
      </c>
    </row>
    <row r="589" spans="2:7" x14ac:dyDescent="0.25">
      <c r="B589" s="133">
        <v>10.020499999999998</v>
      </c>
      <c r="C589" s="138" t="s">
        <v>346</v>
      </c>
      <c r="D589" s="139" t="s">
        <v>12</v>
      </c>
      <c r="E589" s="105">
        <v>651.30999999999995</v>
      </c>
      <c r="F589" s="105">
        <v>74.64</v>
      </c>
      <c r="G589" s="105">
        <f t="shared" si="8"/>
        <v>48613.78</v>
      </c>
    </row>
    <row r="590" spans="2:7" x14ac:dyDescent="0.25">
      <c r="B590" s="133">
        <v>10.020599999999998</v>
      </c>
      <c r="C590" s="138" t="s">
        <v>347</v>
      </c>
      <c r="D590" s="139" t="s">
        <v>68</v>
      </c>
      <c r="E590" s="105">
        <v>8687</v>
      </c>
      <c r="F590" s="105">
        <v>7.5600000000000005</v>
      </c>
      <c r="G590" s="105">
        <f t="shared" si="8"/>
        <v>65673.72</v>
      </c>
    </row>
    <row r="591" spans="2:7" x14ac:dyDescent="0.25">
      <c r="B591" s="133">
        <v>10.020699999999998</v>
      </c>
      <c r="C591" s="138" t="s">
        <v>436</v>
      </c>
      <c r="D591" s="139" t="s">
        <v>19</v>
      </c>
      <c r="E591" s="105">
        <v>0.45</v>
      </c>
      <c r="F591" s="105">
        <v>476.2</v>
      </c>
      <c r="G591" s="105">
        <f t="shared" si="8"/>
        <v>214.29</v>
      </c>
    </row>
    <row r="592" spans="2:7" x14ac:dyDescent="0.25">
      <c r="B592" s="133">
        <v>10.020799999999998</v>
      </c>
      <c r="C592" s="138" t="s">
        <v>348</v>
      </c>
      <c r="D592" s="139" t="s">
        <v>19</v>
      </c>
      <c r="E592" s="105">
        <v>148.22</v>
      </c>
      <c r="F592" s="105">
        <v>533.65</v>
      </c>
      <c r="G592" s="105">
        <f t="shared" si="8"/>
        <v>79097.600000000006</v>
      </c>
    </row>
    <row r="593" spans="2:7" x14ac:dyDescent="0.25">
      <c r="B593" s="133">
        <v>10.020899999999997</v>
      </c>
      <c r="C593" s="138" t="s">
        <v>408</v>
      </c>
      <c r="D593" s="139" t="s">
        <v>19</v>
      </c>
      <c r="E593" s="105">
        <v>0.31</v>
      </c>
      <c r="F593" s="105">
        <v>508.81</v>
      </c>
      <c r="G593" s="105">
        <f t="shared" si="8"/>
        <v>157.72999999999999</v>
      </c>
    </row>
    <row r="594" spans="2:7" x14ac:dyDescent="0.25">
      <c r="B594" s="133">
        <v>10.020999999999997</v>
      </c>
      <c r="C594" s="138" t="s">
        <v>349</v>
      </c>
      <c r="D594" s="139" t="s">
        <v>273</v>
      </c>
      <c r="E594" s="105">
        <v>186.66</v>
      </c>
      <c r="F594" s="105">
        <v>6.76</v>
      </c>
      <c r="G594" s="105">
        <f t="shared" ref="G594:G657" si="9">+ROUND(E594*F594,2)</f>
        <v>1261.82</v>
      </c>
    </row>
    <row r="595" spans="2:7" x14ac:dyDescent="0.25">
      <c r="B595" s="133">
        <v>10.021099999999997</v>
      </c>
      <c r="C595" s="138" t="s">
        <v>350</v>
      </c>
      <c r="D595" s="139" t="s">
        <v>273</v>
      </c>
      <c r="E595" s="105">
        <v>13683.11</v>
      </c>
      <c r="F595" s="105">
        <v>3.38</v>
      </c>
      <c r="G595" s="105">
        <f t="shared" si="9"/>
        <v>46248.91</v>
      </c>
    </row>
    <row r="596" spans="2:7" x14ac:dyDescent="0.25">
      <c r="B596" s="133">
        <v>10.021199999999997</v>
      </c>
      <c r="C596" s="138" t="s">
        <v>409</v>
      </c>
      <c r="D596" s="139" t="s">
        <v>93</v>
      </c>
      <c r="E596" s="105">
        <v>0</v>
      </c>
      <c r="F596" s="105">
        <v>360.23</v>
      </c>
      <c r="G596" s="105">
        <f t="shared" si="9"/>
        <v>0</v>
      </c>
    </row>
    <row r="597" spans="2:7" x14ac:dyDescent="0.25">
      <c r="B597" s="133">
        <v>10.021299999999997</v>
      </c>
      <c r="C597" s="138" t="s">
        <v>410</v>
      </c>
      <c r="D597" s="139" t="s">
        <v>93</v>
      </c>
      <c r="E597" s="105">
        <v>453.43</v>
      </c>
      <c r="F597" s="105">
        <v>8.5</v>
      </c>
      <c r="G597" s="105">
        <f t="shared" si="9"/>
        <v>3854.16</v>
      </c>
    </row>
    <row r="598" spans="2:7" x14ac:dyDescent="0.25">
      <c r="B598" s="133">
        <v>10.021399999999996</v>
      </c>
      <c r="C598" s="138" t="s">
        <v>336</v>
      </c>
      <c r="D598" s="139" t="s">
        <v>411</v>
      </c>
      <c r="E598" s="105">
        <v>256.45</v>
      </c>
      <c r="F598" s="105">
        <v>16.010000000000002</v>
      </c>
      <c r="G598" s="105">
        <f t="shared" si="9"/>
        <v>4105.76</v>
      </c>
    </row>
    <row r="599" spans="2:7" x14ac:dyDescent="0.25">
      <c r="B599" s="131">
        <v>10.029999999999999</v>
      </c>
      <c r="C599" s="143" t="s">
        <v>412</v>
      </c>
      <c r="D599" s="142"/>
      <c r="E599" s="134"/>
      <c r="F599" s="105"/>
      <c r="G599" s="105"/>
    </row>
    <row r="600" spans="2:7" x14ac:dyDescent="0.25">
      <c r="B600" s="133">
        <v>10.030099999999999</v>
      </c>
      <c r="C600" s="138" t="s">
        <v>437</v>
      </c>
      <c r="D600" s="139" t="s">
        <v>265</v>
      </c>
      <c r="E600" s="105">
        <v>1</v>
      </c>
      <c r="F600" s="105">
        <v>6888.6900000000005</v>
      </c>
      <c r="G600" s="105">
        <f t="shared" si="9"/>
        <v>6888.69</v>
      </c>
    </row>
    <row r="601" spans="2:7" x14ac:dyDescent="0.25">
      <c r="B601" s="133">
        <v>10.030199999999999</v>
      </c>
      <c r="C601" s="138" t="s">
        <v>438</v>
      </c>
      <c r="D601" s="139" t="s">
        <v>265</v>
      </c>
      <c r="E601" s="105">
        <v>0</v>
      </c>
      <c r="F601" s="105">
        <v>12678.92</v>
      </c>
      <c r="G601" s="105">
        <f t="shared" si="9"/>
        <v>0</v>
      </c>
    </row>
    <row r="602" spans="2:7" x14ac:dyDescent="0.25">
      <c r="B602" s="133">
        <v>10.030299999999999</v>
      </c>
      <c r="C602" s="138" t="s">
        <v>439</v>
      </c>
      <c r="D602" s="139" t="s">
        <v>265</v>
      </c>
      <c r="E602" s="105">
        <v>0</v>
      </c>
      <c r="F602" s="105">
        <v>13668.92</v>
      </c>
      <c r="G602" s="105">
        <f t="shared" si="9"/>
        <v>0</v>
      </c>
    </row>
    <row r="603" spans="2:7" x14ac:dyDescent="0.25">
      <c r="B603" s="133">
        <v>10.030399999999998</v>
      </c>
      <c r="C603" s="138" t="s">
        <v>440</v>
      </c>
      <c r="D603" s="139" t="s">
        <v>265</v>
      </c>
      <c r="E603" s="105">
        <v>8</v>
      </c>
      <c r="F603" s="105">
        <v>24281.54</v>
      </c>
      <c r="G603" s="105">
        <f t="shared" si="9"/>
        <v>194252.32</v>
      </c>
    </row>
    <row r="604" spans="2:7" x14ac:dyDescent="0.25">
      <c r="B604" s="133">
        <v>10.030499999999998</v>
      </c>
      <c r="C604" s="138" t="s">
        <v>441</v>
      </c>
      <c r="D604" s="139" t="s">
        <v>265</v>
      </c>
      <c r="E604" s="105">
        <v>3</v>
      </c>
      <c r="F604" s="105">
        <v>29925.3</v>
      </c>
      <c r="G604" s="105">
        <f t="shared" si="9"/>
        <v>89775.9</v>
      </c>
    </row>
    <row r="605" spans="2:7" x14ac:dyDescent="0.25">
      <c r="B605" s="133">
        <v>10.030599999999998</v>
      </c>
      <c r="C605" s="138" t="s">
        <v>442</v>
      </c>
      <c r="D605" s="139" t="s">
        <v>93</v>
      </c>
      <c r="E605" s="105">
        <v>26.45</v>
      </c>
      <c r="F605" s="105">
        <v>302.47000000000003</v>
      </c>
      <c r="G605" s="105">
        <f t="shared" si="9"/>
        <v>8000.33</v>
      </c>
    </row>
    <row r="606" spans="2:7" x14ac:dyDescent="0.25">
      <c r="B606" s="133">
        <v>10.030699999999998</v>
      </c>
      <c r="C606" s="138" t="s">
        <v>416</v>
      </c>
      <c r="D606" s="139" t="s">
        <v>93</v>
      </c>
      <c r="E606" s="105">
        <v>0</v>
      </c>
      <c r="F606" s="105">
        <v>454.17</v>
      </c>
      <c r="G606" s="105">
        <f t="shared" si="9"/>
        <v>0</v>
      </c>
    </row>
    <row r="607" spans="2:7" x14ac:dyDescent="0.25">
      <c r="B607" s="133">
        <v>10.030799999999997</v>
      </c>
      <c r="C607" s="138" t="s">
        <v>417</v>
      </c>
      <c r="D607" s="139" t="s">
        <v>93</v>
      </c>
      <c r="E607" s="105">
        <v>0</v>
      </c>
      <c r="F607" s="105">
        <v>862.23</v>
      </c>
      <c r="G607" s="105">
        <f t="shared" si="9"/>
        <v>0</v>
      </c>
    </row>
    <row r="608" spans="2:7" x14ac:dyDescent="0.25">
      <c r="B608" s="133">
        <v>10.030899999999997</v>
      </c>
      <c r="C608" s="138" t="s">
        <v>443</v>
      </c>
      <c r="D608" s="139" t="s">
        <v>93</v>
      </c>
      <c r="E608" s="105">
        <v>0</v>
      </c>
      <c r="F608" s="105">
        <v>1005.6700000000001</v>
      </c>
      <c r="G608" s="105">
        <f t="shared" si="9"/>
        <v>0</v>
      </c>
    </row>
    <row r="609" spans="2:7" x14ac:dyDescent="0.25">
      <c r="B609" s="133">
        <v>10.030999999999997</v>
      </c>
      <c r="C609" s="138" t="s">
        <v>444</v>
      </c>
      <c r="D609" s="139" t="s">
        <v>93</v>
      </c>
      <c r="E609" s="105">
        <v>0</v>
      </c>
      <c r="F609" s="105">
        <v>1202.96</v>
      </c>
      <c r="G609" s="105">
        <f t="shared" si="9"/>
        <v>0</v>
      </c>
    </row>
    <row r="610" spans="2:7" x14ac:dyDescent="0.25">
      <c r="B610" s="133">
        <v>10.031099999999997</v>
      </c>
      <c r="C610" s="138" t="s">
        <v>418</v>
      </c>
      <c r="D610" s="139" t="s">
        <v>93</v>
      </c>
      <c r="E610" s="105">
        <v>79.19</v>
      </c>
      <c r="F610" s="105">
        <v>1352.8600000000001</v>
      </c>
      <c r="G610" s="105">
        <f t="shared" si="9"/>
        <v>107132.98</v>
      </c>
    </row>
    <row r="611" spans="2:7" x14ac:dyDescent="0.25">
      <c r="B611" s="133">
        <v>10.031199999999997</v>
      </c>
      <c r="C611" s="138" t="s">
        <v>445</v>
      </c>
      <c r="D611" s="139" t="s">
        <v>93</v>
      </c>
      <c r="E611" s="105">
        <v>31.5</v>
      </c>
      <c r="F611" s="105">
        <v>1689.28</v>
      </c>
      <c r="G611" s="105">
        <f t="shared" si="9"/>
        <v>53212.32</v>
      </c>
    </row>
    <row r="612" spans="2:7" x14ac:dyDescent="0.25">
      <c r="B612" s="133">
        <v>10.031299999999996</v>
      </c>
      <c r="C612" s="138" t="s">
        <v>446</v>
      </c>
      <c r="D612" s="139" t="s">
        <v>265</v>
      </c>
      <c r="E612" s="105">
        <v>1</v>
      </c>
      <c r="F612" s="105">
        <v>10212.31</v>
      </c>
      <c r="G612" s="105">
        <f t="shared" si="9"/>
        <v>10212.31</v>
      </c>
    </row>
    <row r="613" spans="2:7" x14ac:dyDescent="0.25">
      <c r="B613" s="133">
        <v>10.031399999999996</v>
      </c>
      <c r="C613" s="138" t="s">
        <v>447</v>
      </c>
      <c r="D613" s="139" t="s">
        <v>265</v>
      </c>
      <c r="E613" s="105">
        <v>1</v>
      </c>
      <c r="F613" s="105">
        <v>10212.31</v>
      </c>
      <c r="G613" s="105">
        <f t="shared" si="9"/>
        <v>10212.31</v>
      </c>
    </row>
    <row r="614" spans="2:7" x14ac:dyDescent="0.25">
      <c r="B614" s="133">
        <v>10.031499999999996</v>
      </c>
      <c r="C614" s="138" t="s">
        <v>448</v>
      </c>
      <c r="D614" s="139" t="s">
        <v>265</v>
      </c>
      <c r="E614" s="105">
        <v>1</v>
      </c>
      <c r="F614" s="105">
        <v>3697.04</v>
      </c>
      <c r="G614" s="105">
        <f t="shared" si="9"/>
        <v>3697.04</v>
      </c>
    </row>
    <row r="615" spans="2:7" x14ac:dyDescent="0.25">
      <c r="B615" s="133">
        <v>10.031599999999996</v>
      </c>
      <c r="C615" s="138" t="s">
        <v>449</v>
      </c>
      <c r="D615" s="139" t="s">
        <v>265</v>
      </c>
      <c r="E615" s="105">
        <v>1</v>
      </c>
      <c r="F615" s="105">
        <v>4215.9800000000005</v>
      </c>
      <c r="G615" s="105">
        <f t="shared" si="9"/>
        <v>4215.9799999999996</v>
      </c>
    </row>
    <row r="616" spans="2:7" x14ac:dyDescent="0.25">
      <c r="B616" s="133">
        <v>10.031699999999995</v>
      </c>
      <c r="C616" s="138" t="s">
        <v>430</v>
      </c>
      <c r="D616" s="139" t="s">
        <v>93</v>
      </c>
      <c r="E616" s="105">
        <v>24.89</v>
      </c>
      <c r="F616" s="105">
        <v>42.46</v>
      </c>
      <c r="G616" s="105">
        <f t="shared" si="9"/>
        <v>1056.83</v>
      </c>
    </row>
    <row r="617" spans="2:7" x14ac:dyDescent="0.25">
      <c r="B617" s="133">
        <v>10.031799999999995</v>
      </c>
      <c r="C617" s="138" t="s">
        <v>429</v>
      </c>
      <c r="D617" s="139" t="s">
        <v>12</v>
      </c>
      <c r="E617" s="105">
        <v>316.7</v>
      </c>
      <c r="F617" s="105">
        <v>55.01</v>
      </c>
      <c r="G617" s="105">
        <f t="shared" si="9"/>
        <v>17421.669999999998</v>
      </c>
    </row>
    <row r="618" spans="2:7" x14ac:dyDescent="0.25">
      <c r="B618" s="133">
        <v>10.031899999999995</v>
      </c>
      <c r="C618" s="138" t="s">
        <v>329</v>
      </c>
      <c r="D618" s="139" t="s">
        <v>12</v>
      </c>
      <c r="E618" s="105">
        <v>152</v>
      </c>
      <c r="F618" s="105">
        <v>9.39</v>
      </c>
      <c r="G618" s="105">
        <f t="shared" si="9"/>
        <v>1427.28</v>
      </c>
    </row>
    <row r="619" spans="2:7" x14ac:dyDescent="0.25">
      <c r="B619" s="133">
        <v>10.031999999999995</v>
      </c>
      <c r="C619" s="138" t="s">
        <v>432</v>
      </c>
      <c r="D619" s="139" t="s">
        <v>93</v>
      </c>
      <c r="E619" s="105">
        <v>12.61</v>
      </c>
      <c r="F619" s="105">
        <v>35.03</v>
      </c>
      <c r="G619" s="105">
        <f t="shared" si="9"/>
        <v>441.73</v>
      </c>
    </row>
    <row r="620" spans="2:7" x14ac:dyDescent="0.25">
      <c r="B620" s="133">
        <v>10.032099999999994</v>
      </c>
      <c r="C620" s="138" t="s">
        <v>433</v>
      </c>
      <c r="D620" s="139" t="s">
        <v>93</v>
      </c>
      <c r="E620" s="105">
        <v>116.25</v>
      </c>
      <c r="F620" s="105">
        <v>29.63</v>
      </c>
      <c r="G620" s="105">
        <f t="shared" si="9"/>
        <v>3444.49</v>
      </c>
    </row>
    <row r="621" spans="2:7" x14ac:dyDescent="0.25">
      <c r="B621" s="146">
        <v>11</v>
      </c>
      <c r="C621" s="137" t="s">
        <v>450</v>
      </c>
      <c r="D621" s="140"/>
      <c r="E621" s="130"/>
      <c r="F621" s="130"/>
      <c r="G621" s="130"/>
    </row>
    <row r="622" spans="2:7" x14ac:dyDescent="0.25">
      <c r="B622" s="131">
        <v>11.01</v>
      </c>
      <c r="C622" s="143" t="s">
        <v>451</v>
      </c>
      <c r="D622" s="142"/>
      <c r="E622" s="156"/>
      <c r="F622" s="105"/>
      <c r="G622" s="105"/>
    </row>
    <row r="623" spans="2:7" x14ac:dyDescent="0.25">
      <c r="B623" s="133">
        <v>11.0101</v>
      </c>
      <c r="C623" s="138" t="s">
        <v>322</v>
      </c>
      <c r="D623" s="139" t="s">
        <v>19</v>
      </c>
      <c r="E623" s="105">
        <v>20300.7</v>
      </c>
      <c r="F623" s="105">
        <v>5.62</v>
      </c>
      <c r="G623" s="105">
        <f t="shared" si="9"/>
        <v>114089.93</v>
      </c>
    </row>
    <row r="624" spans="2:7" x14ac:dyDescent="0.25">
      <c r="B624" s="133">
        <v>11.010199999999999</v>
      </c>
      <c r="C624" s="138" t="s">
        <v>323</v>
      </c>
      <c r="D624" s="139" t="s">
        <v>19</v>
      </c>
      <c r="E624" s="105">
        <v>13384.16</v>
      </c>
      <c r="F624" s="105">
        <v>8.7200000000000006</v>
      </c>
      <c r="G624" s="105">
        <f t="shared" si="9"/>
        <v>116709.88</v>
      </c>
    </row>
    <row r="625" spans="2:7" x14ac:dyDescent="0.25">
      <c r="B625" s="133">
        <v>11.010299999999999</v>
      </c>
      <c r="C625" s="138" t="s">
        <v>324</v>
      </c>
      <c r="D625" s="139" t="s">
        <v>19</v>
      </c>
      <c r="E625" s="105">
        <v>396.16</v>
      </c>
      <c r="F625" s="105">
        <v>39.800000000000004</v>
      </c>
      <c r="G625" s="105">
        <f t="shared" si="9"/>
        <v>15767.17</v>
      </c>
    </row>
    <row r="626" spans="2:7" x14ac:dyDescent="0.25">
      <c r="B626" s="133">
        <v>11.010399999999999</v>
      </c>
      <c r="C626" s="138" t="s">
        <v>278</v>
      </c>
      <c r="D626" s="139" t="s">
        <v>273</v>
      </c>
      <c r="E626" s="105">
        <v>3731.34</v>
      </c>
      <c r="F626" s="105">
        <v>4.3899999999999997</v>
      </c>
      <c r="G626" s="105">
        <f t="shared" si="9"/>
        <v>16380.58</v>
      </c>
    </row>
    <row r="627" spans="2:7" x14ac:dyDescent="0.25">
      <c r="B627" s="133">
        <v>11.010499999999999</v>
      </c>
      <c r="C627" s="138" t="s">
        <v>279</v>
      </c>
      <c r="D627" s="139" t="s">
        <v>273</v>
      </c>
      <c r="E627" s="105">
        <v>14688.67</v>
      </c>
      <c r="F627" s="105">
        <v>2.19</v>
      </c>
      <c r="G627" s="105">
        <f t="shared" si="9"/>
        <v>32168.19</v>
      </c>
    </row>
    <row r="628" spans="2:7" x14ac:dyDescent="0.25">
      <c r="B628" s="133">
        <v>11.010599999999998</v>
      </c>
      <c r="C628" s="138" t="s">
        <v>325</v>
      </c>
      <c r="D628" s="139" t="s">
        <v>12</v>
      </c>
      <c r="E628" s="105">
        <v>38554.639999999999</v>
      </c>
      <c r="F628" s="105">
        <v>5.9</v>
      </c>
      <c r="G628" s="105">
        <f t="shared" si="9"/>
        <v>227472.38</v>
      </c>
    </row>
    <row r="629" spans="2:7" x14ac:dyDescent="0.25">
      <c r="B629" s="133">
        <v>11.010699999999998</v>
      </c>
      <c r="C629" s="138" t="s">
        <v>326</v>
      </c>
      <c r="D629" s="139" t="s">
        <v>19</v>
      </c>
      <c r="E629" s="105">
        <v>24765.05</v>
      </c>
      <c r="F629" s="105">
        <v>10.52</v>
      </c>
      <c r="G629" s="105">
        <f t="shared" si="9"/>
        <v>260528.33</v>
      </c>
    </row>
    <row r="630" spans="2:7" x14ac:dyDescent="0.25">
      <c r="B630" s="133">
        <v>11.010799999999998</v>
      </c>
      <c r="C630" s="138" t="s">
        <v>328</v>
      </c>
      <c r="D630" s="139" t="s">
        <v>12</v>
      </c>
      <c r="E630" s="105">
        <v>16590.489999999998</v>
      </c>
      <c r="F630" s="105">
        <v>4.3500000000000005</v>
      </c>
      <c r="G630" s="105">
        <f t="shared" si="9"/>
        <v>72168.63</v>
      </c>
    </row>
    <row r="631" spans="2:7" x14ac:dyDescent="0.25">
      <c r="B631" s="133">
        <v>11.010899999999998</v>
      </c>
      <c r="C631" s="138" t="s">
        <v>335</v>
      </c>
      <c r="D631" s="139" t="s">
        <v>19</v>
      </c>
      <c r="E631" s="105">
        <v>5307.66</v>
      </c>
      <c r="F631" s="105">
        <v>26.650000000000002</v>
      </c>
      <c r="G631" s="105">
        <f t="shared" si="9"/>
        <v>141449.14000000001</v>
      </c>
    </row>
    <row r="632" spans="2:7" x14ac:dyDescent="0.25">
      <c r="B632" s="133">
        <v>11.010999999999997</v>
      </c>
      <c r="C632" s="138" t="s">
        <v>336</v>
      </c>
      <c r="D632" s="139" t="s">
        <v>19</v>
      </c>
      <c r="E632" s="105">
        <v>13756.09</v>
      </c>
      <c r="F632" s="105">
        <v>16.010000000000002</v>
      </c>
      <c r="G632" s="105">
        <f t="shared" si="9"/>
        <v>220235</v>
      </c>
    </row>
    <row r="633" spans="2:7" x14ac:dyDescent="0.25">
      <c r="B633" s="133">
        <v>11.011099999999997</v>
      </c>
      <c r="C633" s="138" t="s">
        <v>329</v>
      </c>
      <c r="D633" s="139" t="s">
        <v>12</v>
      </c>
      <c r="E633" s="105">
        <v>4830.17</v>
      </c>
      <c r="F633" s="105">
        <v>9.39</v>
      </c>
      <c r="G633" s="105">
        <f t="shared" si="9"/>
        <v>45355.3</v>
      </c>
    </row>
    <row r="634" spans="2:7" x14ac:dyDescent="0.25">
      <c r="B634" s="133">
        <v>11.011199999999997</v>
      </c>
      <c r="C634" s="138" t="s">
        <v>327</v>
      </c>
      <c r="D634" s="139" t="s">
        <v>19</v>
      </c>
      <c r="E634" s="105">
        <v>4163.12</v>
      </c>
      <c r="F634" s="105">
        <v>6.59</v>
      </c>
      <c r="G634" s="105">
        <f t="shared" si="9"/>
        <v>27434.959999999999</v>
      </c>
    </row>
    <row r="635" spans="2:7" x14ac:dyDescent="0.25">
      <c r="B635" s="133">
        <v>11.011299999999997</v>
      </c>
      <c r="C635" s="138" t="s">
        <v>271</v>
      </c>
      <c r="D635" s="139" t="s">
        <v>19</v>
      </c>
      <c r="E635" s="105">
        <v>28928.17</v>
      </c>
      <c r="F635" s="105">
        <v>9.7000000000000011</v>
      </c>
      <c r="G635" s="105">
        <f t="shared" si="9"/>
        <v>280603.25</v>
      </c>
    </row>
    <row r="636" spans="2:7" x14ac:dyDescent="0.25">
      <c r="B636" s="133">
        <v>11.011399999999997</v>
      </c>
      <c r="C636" s="138" t="s">
        <v>272</v>
      </c>
      <c r="D636" s="139" t="s">
        <v>273</v>
      </c>
      <c r="E636" s="105">
        <v>22608.379999999997</v>
      </c>
      <c r="F636" s="105">
        <v>4.3899999999999997</v>
      </c>
      <c r="G636" s="105">
        <f t="shared" si="9"/>
        <v>99250.79</v>
      </c>
    </row>
    <row r="637" spans="2:7" x14ac:dyDescent="0.25">
      <c r="B637" s="133">
        <v>11.011499999999996</v>
      </c>
      <c r="C637" s="138" t="s">
        <v>274</v>
      </c>
      <c r="D637" s="139" t="s">
        <v>273</v>
      </c>
      <c r="E637" s="105">
        <v>7315.4400000000005</v>
      </c>
      <c r="F637" s="105">
        <v>2.19</v>
      </c>
      <c r="G637" s="105">
        <f t="shared" si="9"/>
        <v>16020.81</v>
      </c>
    </row>
    <row r="638" spans="2:7" x14ac:dyDescent="0.25">
      <c r="B638" s="133">
        <v>11.011599999999996</v>
      </c>
      <c r="C638" s="138" t="s">
        <v>275</v>
      </c>
      <c r="D638" s="139" t="s">
        <v>19</v>
      </c>
      <c r="E638" s="105">
        <v>0</v>
      </c>
      <c r="F638" s="105">
        <v>9.7000000000000011</v>
      </c>
      <c r="G638" s="105">
        <f t="shared" si="9"/>
        <v>0</v>
      </c>
    </row>
    <row r="639" spans="2:7" x14ac:dyDescent="0.25">
      <c r="B639" s="133">
        <v>11.011699999999996</v>
      </c>
      <c r="C639" s="138" t="s">
        <v>330</v>
      </c>
      <c r="D639" s="139" t="s">
        <v>273</v>
      </c>
      <c r="E639" s="105">
        <v>0</v>
      </c>
      <c r="F639" s="105">
        <v>4.3899999999999997</v>
      </c>
      <c r="G639" s="105">
        <f t="shared" si="9"/>
        <v>0</v>
      </c>
    </row>
    <row r="640" spans="2:7" x14ac:dyDescent="0.25">
      <c r="B640" s="133">
        <v>11.011799999999996</v>
      </c>
      <c r="C640" s="138" t="s">
        <v>331</v>
      </c>
      <c r="D640" s="139" t="s">
        <v>273</v>
      </c>
      <c r="E640" s="105">
        <v>0</v>
      </c>
      <c r="F640" s="105">
        <v>2.19</v>
      </c>
      <c r="G640" s="105">
        <f t="shared" si="9"/>
        <v>0</v>
      </c>
    </row>
    <row r="641" spans="2:7" x14ac:dyDescent="0.25">
      <c r="B641" s="133">
        <v>11.011899999999995</v>
      </c>
      <c r="C641" s="138" t="s">
        <v>333</v>
      </c>
      <c r="D641" s="139" t="s">
        <v>273</v>
      </c>
      <c r="E641" s="105">
        <v>19063.75</v>
      </c>
      <c r="F641" s="105">
        <v>4.3899999999999997</v>
      </c>
      <c r="G641" s="105">
        <f t="shared" si="9"/>
        <v>83689.86</v>
      </c>
    </row>
    <row r="642" spans="2:7" x14ac:dyDescent="0.25">
      <c r="B642" s="133">
        <v>11.011999999999995</v>
      </c>
      <c r="C642" s="138" t="s">
        <v>334</v>
      </c>
      <c r="D642" s="139" t="s">
        <v>273</v>
      </c>
      <c r="E642" s="105">
        <v>416538.69</v>
      </c>
      <c r="F642" s="105">
        <v>2.19</v>
      </c>
      <c r="G642" s="105">
        <f t="shared" si="9"/>
        <v>912219.73</v>
      </c>
    </row>
    <row r="643" spans="2:7" x14ac:dyDescent="0.25">
      <c r="B643" s="131">
        <v>11.02</v>
      </c>
      <c r="C643" s="143" t="s">
        <v>452</v>
      </c>
      <c r="D643" s="142"/>
      <c r="E643" s="156"/>
      <c r="F643" s="105"/>
      <c r="G643" s="105"/>
    </row>
    <row r="644" spans="2:7" x14ac:dyDescent="0.25">
      <c r="B644" s="133">
        <v>11.020099999999999</v>
      </c>
      <c r="C644" s="138" t="s">
        <v>453</v>
      </c>
      <c r="D644" s="139" t="s">
        <v>12</v>
      </c>
      <c r="E644" s="105">
        <v>9911.27</v>
      </c>
      <c r="F644" s="105">
        <v>6.4</v>
      </c>
      <c r="G644" s="105">
        <f t="shared" si="9"/>
        <v>63432.13</v>
      </c>
    </row>
    <row r="645" spans="2:7" x14ac:dyDescent="0.25">
      <c r="B645" s="133">
        <v>11.020199999999999</v>
      </c>
      <c r="C645" s="138" t="s">
        <v>454</v>
      </c>
      <c r="D645" s="139" t="s">
        <v>12</v>
      </c>
      <c r="E645" s="105">
        <v>7887.45</v>
      </c>
      <c r="F645" s="105">
        <v>90.42</v>
      </c>
      <c r="G645" s="105">
        <f t="shared" si="9"/>
        <v>713183.23</v>
      </c>
    </row>
    <row r="646" spans="2:7" x14ac:dyDescent="0.25">
      <c r="B646" s="133">
        <v>11.020299999999999</v>
      </c>
      <c r="C646" s="138" t="s">
        <v>455</v>
      </c>
      <c r="D646" s="139" t="s">
        <v>19</v>
      </c>
      <c r="E646" s="105">
        <v>1565.58</v>
      </c>
      <c r="F646" s="105">
        <v>500.05</v>
      </c>
      <c r="G646" s="105">
        <f t="shared" si="9"/>
        <v>782868.28</v>
      </c>
    </row>
    <row r="647" spans="2:7" x14ac:dyDescent="0.25">
      <c r="B647" s="131">
        <v>11.03</v>
      </c>
      <c r="C647" s="143" t="s">
        <v>456</v>
      </c>
      <c r="D647" s="139"/>
      <c r="E647" s="105"/>
      <c r="F647" s="105"/>
      <c r="G647" s="105"/>
    </row>
    <row r="648" spans="2:7" x14ac:dyDescent="0.25">
      <c r="B648" s="133">
        <v>11.030099999999999</v>
      </c>
      <c r="C648" s="138" t="s">
        <v>345</v>
      </c>
      <c r="D648" s="139" t="s">
        <v>12</v>
      </c>
      <c r="E648" s="105">
        <v>0</v>
      </c>
      <c r="F648" s="105">
        <v>55.24</v>
      </c>
      <c r="G648" s="105">
        <f t="shared" si="9"/>
        <v>0</v>
      </c>
    </row>
    <row r="649" spans="2:7" x14ac:dyDescent="0.25">
      <c r="B649" s="133">
        <v>11.030199999999999</v>
      </c>
      <c r="C649" s="138" t="s">
        <v>346</v>
      </c>
      <c r="D649" s="139" t="s">
        <v>12</v>
      </c>
      <c r="E649" s="105">
        <v>425.08</v>
      </c>
      <c r="F649" s="105">
        <v>74.64</v>
      </c>
      <c r="G649" s="105">
        <f t="shared" si="9"/>
        <v>31727.97</v>
      </c>
    </row>
    <row r="650" spans="2:7" x14ac:dyDescent="0.25">
      <c r="B650" s="133">
        <v>11.030299999999999</v>
      </c>
      <c r="C650" s="138" t="s">
        <v>348</v>
      </c>
      <c r="D650" s="139" t="s">
        <v>19</v>
      </c>
      <c r="E650" s="105">
        <v>955.93</v>
      </c>
      <c r="F650" s="105">
        <v>533.65</v>
      </c>
      <c r="G650" s="105">
        <f t="shared" si="9"/>
        <v>510132.04</v>
      </c>
    </row>
    <row r="651" spans="2:7" x14ac:dyDescent="0.25">
      <c r="B651" s="133">
        <v>11.030399999999998</v>
      </c>
      <c r="C651" s="138" t="s">
        <v>457</v>
      </c>
      <c r="D651" s="139" t="s">
        <v>93</v>
      </c>
      <c r="E651" s="105">
        <v>96.960000000000008</v>
      </c>
      <c r="F651" s="105">
        <v>61.6</v>
      </c>
      <c r="G651" s="105">
        <f t="shared" si="9"/>
        <v>5972.74</v>
      </c>
    </row>
    <row r="652" spans="2:7" x14ac:dyDescent="0.25">
      <c r="B652" s="133">
        <v>11.030499999999998</v>
      </c>
      <c r="C652" s="138" t="s">
        <v>458</v>
      </c>
      <c r="D652" s="139" t="s">
        <v>93</v>
      </c>
      <c r="E652" s="105">
        <v>724.78</v>
      </c>
      <c r="F652" s="105">
        <v>60.96</v>
      </c>
      <c r="G652" s="105">
        <f t="shared" si="9"/>
        <v>44182.59</v>
      </c>
    </row>
    <row r="653" spans="2:7" x14ac:dyDescent="0.25">
      <c r="B653" s="133">
        <v>11.030599999999998</v>
      </c>
      <c r="C653" s="138" t="s">
        <v>349</v>
      </c>
      <c r="D653" s="139" t="s">
        <v>273</v>
      </c>
      <c r="E653" s="105">
        <v>2218.9299999999998</v>
      </c>
      <c r="F653" s="105">
        <v>6.76</v>
      </c>
      <c r="G653" s="105">
        <f t="shared" si="9"/>
        <v>14999.97</v>
      </c>
    </row>
    <row r="654" spans="2:7" x14ac:dyDescent="0.25">
      <c r="B654" s="133">
        <v>11.030699999999998</v>
      </c>
      <c r="C654" s="138" t="s">
        <v>350</v>
      </c>
      <c r="D654" s="139" t="s">
        <v>273</v>
      </c>
      <c r="E654" s="105">
        <v>155658.85999999999</v>
      </c>
      <c r="F654" s="105">
        <v>3.38</v>
      </c>
      <c r="G654" s="105">
        <f t="shared" si="9"/>
        <v>526126.94999999995</v>
      </c>
    </row>
    <row r="655" spans="2:7" x14ac:dyDescent="0.25">
      <c r="B655" s="146">
        <v>12</v>
      </c>
      <c r="C655" s="137" t="s">
        <v>459</v>
      </c>
      <c r="D655" s="140"/>
      <c r="E655" s="130"/>
      <c r="F655" s="130"/>
      <c r="G655" s="130"/>
    </row>
    <row r="656" spans="2:7" x14ac:dyDescent="0.25">
      <c r="B656" s="157">
        <v>12.01</v>
      </c>
      <c r="C656" s="138" t="s">
        <v>460</v>
      </c>
      <c r="D656" s="139" t="s">
        <v>292</v>
      </c>
      <c r="E656" s="105">
        <v>1</v>
      </c>
      <c r="F656" s="105">
        <v>72936.800000000003</v>
      </c>
      <c r="G656" s="105">
        <f t="shared" si="9"/>
        <v>72936.800000000003</v>
      </c>
    </row>
    <row r="657" spans="2:7" x14ac:dyDescent="0.25">
      <c r="B657" s="157">
        <v>12.02</v>
      </c>
      <c r="C657" s="138" t="s">
        <v>461</v>
      </c>
      <c r="D657" s="139" t="s">
        <v>292</v>
      </c>
      <c r="E657" s="105">
        <v>1</v>
      </c>
      <c r="F657" s="105">
        <v>9120</v>
      </c>
      <c r="G657" s="105">
        <f t="shared" si="9"/>
        <v>9120</v>
      </c>
    </row>
    <row r="658" spans="2:7" x14ac:dyDescent="0.25">
      <c r="B658" s="157">
        <v>12.03</v>
      </c>
      <c r="C658" s="138" t="s">
        <v>462</v>
      </c>
      <c r="D658" s="139" t="s">
        <v>292</v>
      </c>
      <c r="E658" s="105">
        <v>1</v>
      </c>
      <c r="F658" s="105">
        <v>12000</v>
      </c>
      <c r="G658" s="105">
        <f t="shared" ref="G658:G697" si="10">+ROUND(E658*F658,2)</f>
        <v>12000</v>
      </c>
    </row>
    <row r="659" spans="2:7" x14ac:dyDescent="0.25">
      <c r="B659" s="157">
        <v>12.04</v>
      </c>
      <c r="C659" s="138" t="s">
        <v>463</v>
      </c>
      <c r="D659" s="139" t="s">
        <v>292</v>
      </c>
      <c r="E659" s="105">
        <v>1</v>
      </c>
      <c r="F659" s="105">
        <v>3758.28</v>
      </c>
      <c r="G659" s="105">
        <f t="shared" si="10"/>
        <v>3758.28</v>
      </c>
    </row>
    <row r="660" spans="2:7" x14ac:dyDescent="0.25">
      <c r="B660" s="146">
        <v>13</v>
      </c>
      <c r="C660" s="137" t="s">
        <v>464</v>
      </c>
      <c r="D660" s="140"/>
      <c r="E660" s="130"/>
      <c r="F660" s="130"/>
      <c r="G660" s="130"/>
    </row>
    <row r="661" spans="2:7" x14ac:dyDescent="0.25">
      <c r="B661" s="131">
        <v>13.01</v>
      </c>
      <c r="C661" s="158" t="s">
        <v>400</v>
      </c>
      <c r="D661" s="139"/>
      <c r="E661" s="105"/>
      <c r="F661" s="105"/>
      <c r="G661" s="105"/>
    </row>
    <row r="662" spans="2:7" x14ac:dyDescent="0.25">
      <c r="B662" s="133">
        <v>13.0101</v>
      </c>
      <c r="C662" s="138" t="s">
        <v>465</v>
      </c>
      <c r="D662" s="139" t="s">
        <v>19</v>
      </c>
      <c r="E662" s="105">
        <v>7.59</v>
      </c>
      <c r="F662" s="105">
        <v>47.66</v>
      </c>
      <c r="G662" s="105">
        <f t="shared" si="10"/>
        <v>361.74</v>
      </c>
    </row>
    <row r="663" spans="2:7" x14ac:dyDescent="0.25">
      <c r="B663" s="133">
        <v>13.010199999999999</v>
      </c>
      <c r="C663" s="138" t="s">
        <v>466</v>
      </c>
      <c r="D663" s="139" t="s">
        <v>19</v>
      </c>
      <c r="E663" s="105">
        <v>44.02</v>
      </c>
      <c r="F663" s="105">
        <v>3.44</v>
      </c>
      <c r="G663" s="105">
        <f t="shared" si="10"/>
        <v>151.43</v>
      </c>
    </row>
    <row r="664" spans="2:7" x14ac:dyDescent="0.25">
      <c r="B664" s="133">
        <v>13.010299999999999</v>
      </c>
      <c r="C664" s="138" t="s">
        <v>278</v>
      </c>
      <c r="D664" s="139" t="s">
        <v>273</v>
      </c>
      <c r="E664" s="105">
        <v>51.61</v>
      </c>
      <c r="F664" s="105">
        <v>4.3899999999999997</v>
      </c>
      <c r="G664" s="105">
        <f t="shared" si="10"/>
        <v>226.57</v>
      </c>
    </row>
    <row r="665" spans="2:7" x14ac:dyDescent="0.25">
      <c r="B665" s="133">
        <v>13.010399999999999</v>
      </c>
      <c r="C665" s="138" t="s">
        <v>279</v>
      </c>
      <c r="D665" s="139" t="s">
        <v>273</v>
      </c>
      <c r="E665" s="105">
        <v>520.9</v>
      </c>
      <c r="F665" s="105">
        <v>2.19</v>
      </c>
      <c r="G665" s="105">
        <f t="shared" si="10"/>
        <v>1140.77</v>
      </c>
    </row>
    <row r="666" spans="2:7" x14ac:dyDescent="0.25">
      <c r="B666" s="131">
        <v>13.02</v>
      </c>
      <c r="C666" s="158" t="s">
        <v>467</v>
      </c>
      <c r="D666" s="139"/>
      <c r="E666" s="105"/>
      <c r="F666" s="105"/>
      <c r="G666" s="105"/>
    </row>
    <row r="667" spans="2:7" x14ac:dyDescent="0.25">
      <c r="B667" s="133">
        <v>13.020099999999999</v>
      </c>
      <c r="C667" s="138" t="s">
        <v>468</v>
      </c>
      <c r="D667" s="139" t="s">
        <v>12</v>
      </c>
      <c r="E667" s="105">
        <v>15.37</v>
      </c>
      <c r="F667" s="105">
        <v>73.12</v>
      </c>
      <c r="G667" s="105">
        <f t="shared" si="10"/>
        <v>1123.8499999999999</v>
      </c>
    </row>
    <row r="668" spans="2:7" x14ac:dyDescent="0.25">
      <c r="B668" s="133">
        <v>13.020199999999999</v>
      </c>
      <c r="C668" s="138" t="s">
        <v>469</v>
      </c>
      <c r="D668" s="139" t="s">
        <v>12</v>
      </c>
      <c r="E668" s="105">
        <v>10</v>
      </c>
      <c r="F668" s="105">
        <v>24.5</v>
      </c>
      <c r="G668" s="105">
        <f t="shared" si="10"/>
        <v>245</v>
      </c>
    </row>
    <row r="669" spans="2:7" x14ac:dyDescent="0.25">
      <c r="B669" s="133">
        <v>13.020299999999999</v>
      </c>
      <c r="C669" s="138" t="s">
        <v>470</v>
      </c>
      <c r="D669" s="139" t="s">
        <v>93</v>
      </c>
      <c r="E669" s="105">
        <v>126.5</v>
      </c>
      <c r="F669" s="105">
        <v>15.97</v>
      </c>
      <c r="G669" s="105">
        <f t="shared" si="10"/>
        <v>2020.21</v>
      </c>
    </row>
    <row r="670" spans="2:7" x14ac:dyDescent="0.25">
      <c r="B670" s="131">
        <v>13.03</v>
      </c>
      <c r="C670" s="158" t="s">
        <v>471</v>
      </c>
      <c r="D670" s="139"/>
      <c r="E670" s="105"/>
      <c r="F670" s="105"/>
      <c r="G670" s="105"/>
    </row>
    <row r="671" spans="2:7" x14ac:dyDescent="0.25">
      <c r="B671" s="133">
        <v>13.030099999999999</v>
      </c>
      <c r="C671" s="138" t="s">
        <v>472</v>
      </c>
      <c r="D671" s="139" t="s">
        <v>265</v>
      </c>
      <c r="E671" s="105">
        <v>1</v>
      </c>
      <c r="F671" s="105">
        <v>2003.99</v>
      </c>
      <c r="G671" s="105">
        <f t="shared" si="10"/>
        <v>2003.99</v>
      </c>
    </row>
    <row r="672" spans="2:7" x14ac:dyDescent="0.25">
      <c r="B672" s="133">
        <v>13.030199999999999</v>
      </c>
      <c r="C672" s="138" t="s">
        <v>473</v>
      </c>
      <c r="D672" s="139" t="s">
        <v>93</v>
      </c>
      <c r="E672" s="105">
        <v>7.26</v>
      </c>
      <c r="F672" s="105">
        <v>50.07</v>
      </c>
      <c r="G672" s="105">
        <f t="shared" si="10"/>
        <v>363.51</v>
      </c>
    </row>
    <row r="673" spans="2:7" x14ac:dyDescent="0.25">
      <c r="B673" s="133">
        <v>13.030299999999999</v>
      </c>
      <c r="C673" s="138" t="s">
        <v>474</v>
      </c>
      <c r="D673" s="139" t="s">
        <v>265</v>
      </c>
      <c r="E673" s="105">
        <v>1</v>
      </c>
      <c r="F673" s="105">
        <v>3162.54</v>
      </c>
      <c r="G673" s="105">
        <f t="shared" si="10"/>
        <v>3162.54</v>
      </c>
    </row>
    <row r="674" spans="2:7" x14ac:dyDescent="0.25">
      <c r="B674" s="133">
        <v>13.030399999999998</v>
      </c>
      <c r="C674" s="138" t="s">
        <v>475</v>
      </c>
      <c r="D674" s="139" t="s">
        <v>265</v>
      </c>
      <c r="E674" s="105">
        <v>2</v>
      </c>
      <c r="F674" s="105">
        <v>1794.34</v>
      </c>
      <c r="G674" s="105">
        <f t="shared" si="10"/>
        <v>3588.68</v>
      </c>
    </row>
    <row r="675" spans="2:7" x14ac:dyDescent="0.25">
      <c r="B675" s="133">
        <v>13.030499999999998</v>
      </c>
      <c r="C675" s="138" t="s">
        <v>476</v>
      </c>
      <c r="D675" s="139" t="s">
        <v>265</v>
      </c>
      <c r="E675" s="105">
        <v>1</v>
      </c>
      <c r="F675" s="105">
        <v>3220.03</v>
      </c>
      <c r="G675" s="105">
        <f t="shared" si="10"/>
        <v>3220.03</v>
      </c>
    </row>
    <row r="676" spans="2:7" x14ac:dyDescent="0.25">
      <c r="B676" s="133">
        <v>13.030599999999998</v>
      </c>
      <c r="C676" s="138" t="s">
        <v>477</v>
      </c>
      <c r="D676" s="139" t="s">
        <v>265</v>
      </c>
      <c r="E676" s="105">
        <v>5</v>
      </c>
      <c r="F676" s="105">
        <v>1261.07</v>
      </c>
      <c r="G676" s="105">
        <f t="shared" si="10"/>
        <v>6305.35</v>
      </c>
    </row>
    <row r="677" spans="2:7" x14ac:dyDescent="0.25">
      <c r="B677" s="133">
        <v>13.030699999999998</v>
      </c>
      <c r="C677" s="138" t="s">
        <v>478</v>
      </c>
      <c r="D677" s="139" t="s">
        <v>265</v>
      </c>
      <c r="E677" s="105">
        <v>6</v>
      </c>
      <c r="F677" s="105">
        <v>178.56</v>
      </c>
      <c r="G677" s="105">
        <f t="shared" si="10"/>
        <v>1071.3599999999999</v>
      </c>
    </row>
    <row r="678" spans="2:7" x14ac:dyDescent="0.25">
      <c r="B678" s="131">
        <v>13.04</v>
      </c>
      <c r="C678" s="158" t="s">
        <v>479</v>
      </c>
      <c r="D678" s="139"/>
      <c r="E678" s="105"/>
      <c r="F678" s="105"/>
      <c r="G678" s="105"/>
    </row>
    <row r="679" spans="2:7" x14ac:dyDescent="0.25">
      <c r="B679" s="133">
        <v>13.040099999999999</v>
      </c>
      <c r="C679" s="138" t="s">
        <v>480</v>
      </c>
      <c r="D679" s="139" t="s">
        <v>19</v>
      </c>
      <c r="E679" s="105">
        <v>480.75</v>
      </c>
      <c r="F679" s="105">
        <v>44.34</v>
      </c>
      <c r="G679" s="105">
        <f t="shared" si="10"/>
        <v>21316.46</v>
      </c>
    </row>
    <row r="680" spans="2:7" x14ac:dyDescent="0.25">
      <c r="B680" s="133">
        <v>13.040199999999999</v>
      </c>
      <c r="C680" s="138" t="s">
        <v>481</v>
      </c>
      <c r="D680" s="139" t="s">
        <v>93</v>
      </c>
      <c r="E680" s="105">
        <v>164.57</v>
      </c>
      <c r="F680" s="105">
        <v>102.62</v>
      </c>
      <c r="G680" s="105">
        <f t="shared" si="10"/>
        <v>16888.169999999998</v>
      </c>
    </row>
    <row r="681" spans="2:7" x14ac:dyDescent="0.25">
      <c r="B681" s="133">
        <v>13.040299999999998</v>
      </c>
      <c r="C681" s="138" t="s">
        <v>482</v>
      </c>
      <c r="D681" s="139" t="s">
        <v>12</v>
      </c>
      <c r="E681" s="105">
        <v>1132.3499999999999</v>
      </c>
      <c r="F681" s="105">
        <v>7.6</v>
      </c>
      <c r="G681" s="105">
        <f t="shared" si="10"/>
        <v>8605.86</v>
      </c>
    </row>
    <row r="682" spans="2:7" x14ac:dyDescent="0.25">
      <c r="B682" s="133">
        <v>13.040399999999998</v>
      </c>
      <c r="C682" s="138" t="s">
        <v>483</v>
      </c>
      <c r="D682" s="139" t="s">
        <v>12</v>
      </c>
      <c r="E682" s="105">
        <v>1132.3499999999999</v>
      </c>
      <c r="F682" s="105">
        <v>7.6</v>
      </c>
      <c r="G682" s="105">
        <f t="shared" si="10"/>
        <v>8605.86</v>
      </c>
    </row>
    <row r="683" spans="2:7" x14ac:dyDescent="0.25">
      <c r="B683" s="133">
        <v>13.040499999999998</v>
      </c>
      <c r="C683" s="138" t="s">
        <v>484</v>
      </c>
      <c r="D683" s="139" t="s">
        <v>12</v>
      </c>
      <c r="E683" s="105">
        <v>1132.3499999999999</v>
      </c>
      <c r="F683" s="105">
        <v>28.54</v>
      </c>
      <c r="G683" s="105">
        <f t="shared" si="10"/>
        <v>32317.27</v>
      </c>
    </row>
    <row r="684" spans="2:7" x14ac:dyDescent="0.25">
      <c r="B684" s="133">
        <v>13.040599999999998</v>
      </c>
      <c r="C684" s="138" t="s">
        <v>485</v>
      </c>
      <c r="D684" s="139" t="s">
        <v>19</v>
      </c>
      <c r="E684" s="105">
        <v>48.08</v>
      </c>
      <c r="F684" s="105">
        <v>38.64</v>
      </c>
      <c r="G684" s="105">
        <f t="shared" si="10"/>
        <v>1857.81</v>
      </c>
    </row>
    <row r="685" spans="2:7" x14ac:dyDescent="0.25">
      <c r="B685" s="131">
        <v>13.049999999999999</v>
      </c>
      <c r="C685" s="158" t="s">
        <v>486</v>
      </c>
      <c r="D685" s="139"/>
      <c r="E685" s="105"/>
      <c r="F685" s="105"/>
      <c r="G685" s="105"/>
    </row>
    <row r="686" spans="2:7" x14ac:dyDescent="0.25">
      <c r="B686" s="133">
        <v>13.050099999999999</v>
      </c>
      <c r="C686" s="138" t="s">
        <v>487</v>
      </c>
      <c r="D686" s="139" t="s">
        <v>265</v>
      </c>
      <c r="E686" s="105">
        <v>1</v>
      </c>
      <c r="F686" s="105">
        <v>151.52000000000001</v>
      </c>
      <c r="G686" s="105">
        <f t="shared" si="10"/>
        <v>151.52000000000001</v>
      </c>
    </row>
    <row r="687" spans="2:7" x14ac:dyDescent="0.25">
      <c r="B687" s="133">
        <v>13.050199999999998</v>
      </c>
      <c r="C687" s="138" t="s">
        <v>488</v>
      </c>
      <c r="D687" s="139" t="s">
        <v>265</v>
      </c>
      <c r="E687" s="105">
        <v>1</v>
      </c>
      <c r="F687" s="105">
        <v>151.52000000000001</v>
      </c>
      <c r="G687" s="105">
        <f t="shared" si="10"/>
        <v>151.52000000000001</v>
      </c>
    </row>
    <row r="688" spans="2:7" x14ac:dyDescent="0.25">
      <c r="B688" s="133">
        <v>13.050299999999998</v>
      </c>
      <c r="C688" s="138" t="s">
        <v>489</v>
      </c>
      <c r="D688" s="139" t="s">
        <v>265</v>
      </c>
      <c r="E688" s="105">
        <v>4</v>
      </c>
      <c r="F688" s="105">
        <v>151.52000000000001</v>
      </c>
      <c r="G688" s="105">
        <f t="shared" si="10"/>
        <v>606.08000000000004</v>
      </c>
    </row>
    <row r="689" spans="2:7" x14ac:dyDescent="0.25">
      <c r="B689" s="133">
        <v>13.050399999999998</v>
      </c>
      <c r="C689" s="138" t="s">
        <v>490</v>
      </c>
      <c r="D689" s="139" t="s">
        <v>265</v>
      </c>
      <c r="E689" s="105">
        <v>114</v>
      </c>
      <c r="F689" s="105">
        <v>151.52000000000001</v>
      </c>
      <c r="G689" s="105">
        <f t="shared" si="10"/>
        <v>17273.28</v>
      </c>
    </row>
    <row r="690" spans="2:7" x14ac:dyDescent="0.25">
      <c r="B690" s="133">
        <v>13.050499999999998</v>
      </c>
      <c r="C690" s="138" t="s">
        <v>491</v>
      </c>
      <c r="D690" s="139" t="s">
        <v>265</v>
      </c>
      <c r="E690" s="105">
        <v>114</v>
      </c>
      <c r="F690" s="105">
        <v>151.52000000000001</v>
      </c>
      <c r="G690" s="105">
        <f t="shared" si="10"/>
        <v>17273.28</v>
      </c>
    </row>
    <row r="691" spans="2:7" x14ac:dyDescent="0.25">
      <c r="B691" s="133">
        <v>13.050599999999998</v>
      </c>
      <c r="C691" s="138" t="s">
        <v>492</v>
      </c>
      <c r="D691" s="139" t="s">
        <v>265</v>
      </c>
      <c r="E691" s="105">
        <v>1722</v>
      </c>
      <c r="F691" s="105">
        <v>151.52000000000001</v>
      </c>
      <c r="G691" s="105">
        <f t="shared" si="10"/>
        <v>260917.44</v>
      </c>
    </row>
    <row r="692" spans="2:7" x14ac:dyDescent="0.25">
      <c r="B692" s="131">
        <v>13.059999999999999</v>
      </c>
      <c r="C692" s="158" t="s">
        <v>493</v>
      </c>
      <c r="D692" s="139"/>
      <c r="E692" s="105"/>
      <c r="F692" s="105"/>
      <c r="G692" s="105"/>
    </row>
    <row r="693" spans="2:7" x14ac:dyDescent="0.25">
      <c r="B693" s="133">
        <v>13.060099999999998</v>
      </c>
      <c r="C693" s="138" t="s">
        <v>494</v>
      </c>
      <c r="D693" s="139" t="s">
        <v>265</v>
      </c>
      <c r="E693" s="105">
        <v>2</v>
      </c>
      <c r="F693" s="105">
        <v>75.58</v>
      </c>
      <c r="G693" s="105">
        <f t="shared" si="10"/>
        <v>151.16</v>
      </c>
    </row>
    <row r="694" spans="2:7" x14ac:dyDescent="0.25">
      <c r="B694" s="131">
        <v>13.069999999999999</v>
      </c>
      <c r="C694" s="158" t="s">
        <v>495</v>
      </c>
      <c r="D694" s="139"/>
      <c r="E694" s="105"/>
      <c r="F694" s="105"/>
      <c r="G694" s="105"/>
    </row>
    <row r="695" spans="2:7" x14ac:dyDescent="0.25">
      <c r="B695" s="133">
        <v>13.070099999999998</v>
      </c>
      <c r="C695" s="138" t="s">
        <v>496</v>
      </c>
      <c r="D695" s="139" t="s">
        <v>261</v>
      </c>
      <c r="E695" s="105">
        <v>12</v>
      </c>
      <c r="F695" s="105">
        <v>61261.25</v>
      </c>
      <c r="G695" s="105">
        <f t="shared" si="10"/>
        <v>735135</v>
      </c>
    </row>
    <row r="696" spans="2:7" x14ac:dyDescent="0.25">
      <c r="B696" s="131">
        <v>13.079999999999998</v>
      </c>
      <c r="C696" s="158" t="s">
        <v>497</v>
      </c>
      <c r="D696" s="139"/>
      <c r="E696" s="105"/>
      <c r="F696" s="105"/>
      <c r="G696" s="105"/>
    </row>
    <row r="697" spans="2:7" x14ac:dyDescent="0.25">
      <c r="B697" s="133">
        <v>13.080099999999998</v>
      </c>
      <c r="C697" s="178" t="s">
        <v>498</v>
      </c>
      <c r="D697" s="179" t="s">
        <v>261</v>
      </c>
      <c r="E697" s="180">
        <v>12</v>
      </c>
      <c r="F697" s="180">
        <v>4250</v>
      </c>
      <c r="G697" s="180">
        <f t="shared" si="10"/>
        <v>51000</v>
      </c>
    </row>
    <row r="698" spans="2:7" x14ac:dyDescent="0.25">
      <c r="C698" s="235" t="s">
        <v>503</v>
      </c>
      <c r="D698" s="236"/>
      <c r="E698" s="183"/>
      <c r="F698" s="184"/>
      <c r="G698" s="185">
        <f>SUM(G17:G697)</f>
        <v>109145257.83999988</v>
      </c>
    </row>
    <row r="699" spans="2:7" x14ac:dyDescent="0.25">
      <c r="C699" s="229" t="s">
        <v>589</v>
      </c>
      <c r="D699" s="230"/>
      <c r="E699" s="182">
        <f>+G699/G698</f>
        <v>0.13455858999874634</v>
      </c>
      <c r="F699" s="177"/>
      <c r="G699" s="186">
        <f>+'Gastos Generales'!I218</f>
        <v>14686432</v>
      </c>
    </row>
    <row r="700" spans="2:7" x14ac:dyDescent="0.25">
      <c r="C700" s="229" t="s">
        <v>239</v>
      </c>
      <c r="D700" s="230"/>
      <c r="E700" s="181">
        <v>0.1</v>
      </c>
      <c r="F700" s="177"/>
      <c r="G700" s="186">
        <f>+ROUND(G698*E700,2)</f>
        <v>10914525.779999999</v>
      </c>
    </row>
    <row r="701" spans="2:7" x14ac:dyDescent="0.25">
      <c r="C701" s="233" t="s">
        <v>593</v>
      </c>
      <c r="D701" s="234"/>
      <c r="E701" s="105"/>
      <c r="F701" s="177"/>
      <c r="G701" s="187" t="s">
        <v>593</v>
      </c>
    </row>
    <row r="702" spans="2:7" x14ac:dyDescent="0.25">
      <c r="C702" s="229" t="s">
        <v>590</v>
      </c>
      <c r="D702" s="230"/>
      <c r="E702" s="105"/>
      <c r="F702" s="177"/>
      <c r="G702" s="186">
        <f>+SUM(G698:G700)</f>
        <v>134746215.61999989</v>
      </c>
    </row>
    <row r="703" spans="2:7" x14ac:dyDescent="0.25">
      <c r="C703" s="229" t="s">
        <v>591</v>
      </c>
      <c r="D703" s="230"/>
      <c r="E703" s="181">
        <v>0.18</v>
      </c>
      <c r="F703" s="177"/>
      <c r="G703" s="186">
        <f>+ROUND(G702*E703,2)</f>
        <v>24254318.809999999</v>
      </c>
    </row>
    <row r="704" spans="2:7" x14ac:dyDescent="0.25">
      <c r="C704" s="233" t="s">
        <v>593</v>
      </c>
      <c r="D704" s="234"/>
      <c r="E704" s="105"/>
      <c r="F704" s="177"/>
      <c r="G704" s="187" t="s">
        <v>593</v>
      </c>
    </row>
    <row r="705" spans="3:7" x14ac:dyDescent="0.25">
      <c r="C705" s="231" t="s">
        <v>592</v>
      </c>
      <c r="D705" s="232"/>
      <c r="E705" s="188"/>
      <c r="F705" s="189"/>
      <c r="G705" s="190">
        <f>+SUM(G702:G703)</f>
        <v>159000534.42999989</v>
      </c>
    </row>
  </sheetData>
  <mergeCells count="20">
    <mergeCell ref="C703:D703"/>
    <mergeCell ref="C705:D705"/>
    <mergeCell ref="C704:D704"/>
    <mergeCell ref="C698:D698"/>
    <mergeCell ref="C699:D699"/>
    <mergeCell ref="C700:D700"/>
    <mergeCell ref="C701:D701"/>
    <mergeCell ref="C702:D702"/>
    <mergeCell ref="B2:B5"/>
    <mergeCell ref="B6:F6"/>
    <mergeCell ref="D10:E11"/>
    <mergeCell ref="B13:G13"/>
    <mergeCell ref="B10:B11"/>
    <mergeCell ref="C10:C11"/>
    <mergeCell ref="F2:G2"/>
    <mergeCell ref="F3:G3"/>
    <mergeCell ref="F4:G4"/>
    <mergeCell ref="F5:G5"/>
    <mergeCell ref="C4:E5"/>
    <mergeCell ref="C2:E3"/>
  </mergeCells>
  <conditionalFormatting sqref="G17:G58 G60:G80 G82:G133 G135:G196 G198:G270 G272:G333 G335:G396 G398:G459 G461:G522 G524:G571 G573:G620 G622:G654 G656:G659 G661:G697">
    <cfRule type="cellIs" dxfId="0" priority="2" operator="equal">
      <formula>0</formula>
    </cfRule>
  </conditionalFormatting>
  <printOptions horizontalCentered="1"/>
  <pageMargins left="0.31496062992125984" right="0.31496062992125984" top="0.74803149606299213" bottom="0.74803149606299213" header="0.31496062992125984" footer="0.31496062992125984"/>
  <pageSetup paperSize="9" scale="46" orientation="portrait" r:id="rId1"/>
  <rowBreaks count="1" manualBreakCount="1">
    <brk id="597"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7"/>
  <sheetViews>
    <sheetView topLeftCell="A40" workbookViewId="0">
      <selection activeCell="I220" sqref="A1:I220"/>
    </sheetView>
  </sheetViews>
  <sheetFormatPr baseColWidth="10" defaultColWidth="15.140625" defaultRowHeight="11.25" x14ac:dyDescent="0.2"/>
  <cols>
    <col min="1" max="2" width="8.28515625" style="49" customWidth="1"/>
    <col min="3" max="3" width="45.140625" style="49" customWidth="1"/>
    <col min="4" max="4" width="8.140625" style="49" bestFit="1" customWidth="1"/>
    <col min="5" max="5" width="10.85546875" style="49" customWidth="1"/>
    <col min="6" max="6" width="15.140625" style="49" bestFit="1"/>
    <col min="7" max="7" width="15.7109375" style="49" bestFit="1" customWidth="1"/>
    <col min="8" max="8" width="15.140625" style="49"/>
    <col min="9" max="9" width="13" style="49" bestFit="1" customWidth="1"/>
    <col min="10" max="10" width="3.42578125" style="49" customWidth="1"/>
    <col min="11" max="233" width="15.140625" style="49"/>
    <col min="234" max="234" width="13.85546875" style="49" customWidth="1"/>
    <col min="235" max="235" width="47.140625" style="49" bestFit="1" customWidth="1"/>
    <col min="236" max="236" width="9" style="49" customWidth="1"/>
    <col min="237" max="237" width="10.7109375" style="49" customWidth="1"/>
    <col min="238" max="238" width="16.28515625" style="49" bestFit="1" customWidth="1"/>
    <col min="239" max="239" width="13.7109375" style="49" customWidth="1"/>
    <col min="240" max="244" width="15.140625" style="49"/>
    <col min="245" max="245" width="16.28515625" style="49" bestFit="1" customWidth="1"/>
    <col min="246" max="248" width="15.140625" style="49"/>
    <col min="249" max="249" width="15.7109375" style="49" bestFit="1" customWidth="1"/>
    <col min="250" max="489" width="15.140625" style="49"/>
    <col min="490" max="490" width="13.85546875" style="49" customWidth="1"/>
    <col min="491" max="491" width="47.140625" style="49" bestFit="1" customWidth="1"/>
    <col min="492" max="492" width="9" style="49" customWidth="1"/>
    <col min="493" max="493" width="10.7109375" style="49" customWidth="1"/>
    <col min="494" max="494" width="16.28515625" style="49" bestFit="1" customWidth="1"/>
    <col min="495" max="495" width="13.7109375" style="49" customWidth="1"/>
    <col min="496" max="500" width="15.140625" style="49"/>
    <col min="501" max="501" width="16.28515625" style="49" bestFit="1" customWidth="1"/>
    <col min="502" max="504" width="15.140625" style="49"/>
    <col min="505" max="505" width="15.7109375" style="49" bestFit="1" customWidth="1"/>
    <col min="506" max="745" width="15.140625" style="49"/>
    <col min="746" max="746" width="13.85546875" style="49" customWidth="1"/>
    <col min="747" max="747" width="47.140625" style="49" bestFit="1" customWidth="1"/>
    <col min="748" max="748" width="9" style="49" customWidth="1"/>
    <col min="749" max="749" width="10.7109375" style="49" customWidth="1"/>
    <col min="750" max="750" width="16.28515625" style="49" bestFit="1" customWidth="1"/>
    <col min="751" max="751" width="13.7109375" style="49" customWidth="1"/>
    <col min="752" max="756" width="15.140625" style="49"/>
    <col min="757" max="757" width="16.28515625" style="49" bestFit="1" customWidth="1"/>
    <col min="758" max="760" width="15.140625" style="49"/>
    <col min="761" max="761" width="15.7109375" style="49" bestFit="1" customWidth="1"/>
    <col min="762" max="1001" width="15.140625" style="49"/>
    <col min="1002" max="1002" width="13.85546875" style="49" customWidth="1"/>
    <col min="1003" max="1003" width="47.140625" style="49" bestFit="1" customWidth="1"/>
    <col min="1004" max="1004" width="9" style="49" customWidth="1"/>
    <col min="1005" max="1005" width="10.7109375" style="49" customWidth="1"/>
    <col min="1006" max="1006" width="16.28515625" style="49" bestFit="1" customWidth="1"/>
    <col min="1007" max="1007" width="13.7109375" style="49" customWidth="1"/>
    <col min="1008" max="1012" width="15.140625" style="49"/>
    <col min="1013" max="1013" width="16.28515625" style="49" bestFit="1" customWidth="1"/>
    <col min="1014" max="1016" width="15.140625" style="49"/>
    <col min="1017" max="1017" width="15.7109375" style="49" bestFit="1" customWidth="1"/>
    <col min="1018" max="1257" width="15.140625" style="49"/>
    <col min="1258" max="1258" width="13.85546875" style="49" customWidth="1"/>
    <col min="1259" max="1259" width="47.140625" style="49" bestFit="1" customWidth="1"/>
    <col min="1260" max="1260" width="9" style="49" customWidth="1"/>
    <col min="1261" max="1261" width="10.7109375" style="49" customWidth="1"/>
    <col min="1262" max="1262" width="16.28515625" style="49" bestFit="1" customWidth="1"/>
    <col min="1263" max="1263" width="13.7109375" style="49" customWidth="1"/>
    <col min="1264" max="1268" width="15.140625" style="49"/>
    <col min="1269" max="1269" width="16.28515625" style="49" bestFit="1" customWidth="1"/>
    <col min="1270" max="1272" width="15.140625" style="49"/>
    <col min="1273" max="1273" width="15.7109375" style="49" bestFit="1" customWidth="1"/>
    <col min="1274" max="1513" width="15.140625" style="49"/>
    <col min="1514" max="1514" width="13.85546875" style="49" customWidth="1"/>
    <col min="1515" max="1515" width="47.140625" style="49" bestFit="1" customWidth="1"/>
    <col min="1516" max="1516" width="9" style="49" customWidth="1"/>
    <col min="1517" max="1517" width="10.7109375" style="49" customWidth="1"/>
    <col min="1518" max="1518" width="16.28515625" style="49" bestFit="1" customWidth="1"/>
    <col min="1519" max="1519" width="13.7109375" style="49" customWidth="1"/>
    <col min="1520" max="1524" width="15.140625" style="49"/>
    <col min="1525" max="1525" width="16.28515625" style="49" bestFit="1" customWidth="1"/>
    <col min="1526" max="1528" width="15.140625" style="49"/>
    <col min="1529" max="1529" width="15.7109375" style="49" bestFit="1" customWidth="1"/>
    <col min="1530" max="1769" width="15.140625" style="49"/>
    <col min="1770" max="1770" width="13.85546875" style="49" customWidth="1"/>
    <col min="1771" max="1771" width="47.140625" style="49" bestFit="1" customWidth="1"/>
    <col min="1772" max="1772" width="9" style="49" customWidth="1"/>
    <col min="1773" max="1773" width="10.7109375" style="49" customWidth="1"/>
    <col min="1774" max="1774" width="16.28515625" style="49" bestFit="1" customWidth="1"/>
    <col min="1775" max="1775" width="13.7109375" style="49" customWidth="1"/>
    <col min="1776" max="1780" width="15.140625" style="49"/>
    <col min="1781" max="1781" width="16.28515625" style="49" bestFit="1" customWidth="1"/>
    <col min="1782" max="1784" width="15.140625" style="49"/>
    <col min="1785" max="1785" width="15.7109375" style="49" bestFit="1" customWidth="1"/>
    <col min="1786" max="2025" width="15.140625" style="49"/>
    <col min="2026" max="2026" width="13.85546875" style="49" customWidth="1"/>
    <col min="2027" max="2027" width="47.140625" style="49" bestFit="1" customWidth="1"/>
    <col min="2028" max="2028" width="9" style="49" customWidth="1"/>
    <col min="2029" max="2029" width="10.7109375" style="49" customWidth="1"/>
    <col min="2030" max="2030" width="16.28515625" style="49" bestFit="1" customWidth="1"/>
    <col min="2031" max="2031" width="13.7109375" style="49" customWidth="1"/>
    <col min="2032" max="2036" width="15.140625" style="49"/>
    <col min="2037" max="2037" width="16.28515625" style="49" bestFit="1" customWidth="1"/>
    <col min="2038" max="2040" width="15.140625" style="49"/>
    <col min="2041" max="2041" width="15.7109375" style="49" bestFit="1" customWidth="1"/>
    <col min="2042" max="2281" width="15.140625" style="49"/>
    <col min="2282" max="2282" width="13.85546875" style="49" customWidth="1"/>
    <col min="2283" max="2283" width="47.140625" style="49" bestFit="1" customWidth="1"/>
    <col min="2284" max="2284" width="9" style="49" customWidth="1"/>
    <col min="2285" max="2285" width="10.7109375" style="49" customWidth="1"/>
    <col min="2286" max="2286" width="16.28515625" style="49" bestFit="1" customWidth="1"/>
    <col min="2287" max="2287" width="13.7109375" style="49" customWidth="1"/>
    <col min="2288" max="2292" width="15.140625" style="49"/>
    <col min="2293" max="2293" width="16.28515625" style="49" bestFit="1" customWidth="1"/>
    <col min="2294" max="2296" width="15.140625" style="49"/>
    <col min="2297" max="2297" width="15.7109375" style="49" bestFit="1" customWidth="1"/>
    <col min="2298" max="2537" width="15.140625" style="49"/>
    <col min="2538" max="2538" width="13.85546875" style="49" customWidth="1"/>
    <col min="2539" max="2539" width="47.140625" style="49" bestFit="1" customWidth="1"/>
    <col min="2540" max="2540" width="9" style="49" customWidth="1"/>
    <col min="2541" max="2541" width="10.7109375" style="49" customWidth="1"/>
    <col min="2542" max="2542" width="16.28515625" style="49" bestFit="1" customWidth="1"/>
    <col min="2543" max="2543" width="13.7109375" style="49" customWidth="1"/>
    <col min="2544" max="2548" width="15.140625" style="49"/>
    <col min="2549" max="2549" width="16.28515625" style="49" bestFit="1" customWidth="1"/>
    <col min="2550" max="2552" width="15.140625" style="49"/>
    <col min="2553" max="2553" width="15.7109375" style="49" bestFit="1" customWidth="1"/>
    <col min="2554" max="2793" width="15.140625" style="49"/>
    <col min="2794" max="2794" width="13.85546875" style="49" customWidth="1"/>
    <col min="2795" max="2795" width="47.140625" style="49" bestFit="1" customWidth="1"/>
    <col min="2796" max="2796" width="9" style="49" customWidth="1"/>
    <col min="2797" max="2797" width="10.7109375" style="49" customWidth="1"/>
    <col min="2798" max="2798" width="16.28515625" style="49" bestFit="1" customWidth="1"/>
    <col min="2799" max="2799" width="13.7109375" style="49" customWidth="1"/>
    <col min="2800" max="2804" width="15.140625" style="49"/>
    <col min="2805" max="2805" width="16.28515625" style="49" bestFit="1" customWidth="1"/>
    <col min="2806" max="2808" width="15.140625" style="49"/>
    <col min="2809" max="2809" width="15.7109375" style="49" bestFit="1" customWidth="1"/>
    <col min="2810" max="3049" width="15.140625" style="49"/>
    <col min="3050" max="3050" width="13.85546875" style="49" customWidth="1"/>
    <col min="3051" max="3051" width="47.140625" style="49" bestFit="1" customWidth="1"/>
    <col min="3052" max="3052" width="9" style="49" customWidth="1"/>
    <col min="3053" max="3053" width="10.7109375" style="49" customWidth="1"/>
    <col min="3054" max="3054" width="16.28515625" style="49" bestFit="1" customWidth="1"/>
    <col min="3055" max="3055" width="13.7109375" style="49" customWidth="1"/>
    <col min="3056" max="3060" width="15.140625" style="49"/>
    <col min="3061" max="3061" width="16.28515625" style="49" bestFit="1" customWidth="1"/>
    <col min="3062" max="3064" width="15.140625" style="49"/>
    <col min="3065" max="3065" width="15.7109375" style="49" bestFit="1" customWidth="1"/>
    <col min="3066" max="3305" width="15.140625" style="49"/>
    <col min="3306" max="3306" width="13.85546875" style="49" customWidth="1"/>
    <col min="3307" max="3307" width="47.140625" style="49" bestFit="1" customWidth="1"/>
    <col min="3308" max="3308" width="9" style="49" customWidth="1"/>
    <col min="3309" max="3309" width="10.7109375" style="49" customWidth="1"/>
    <col min="3310" max="3310" width="16.28515625" style="49" bestFit="1" customWidth="1"/>
    <col min="3311" max="3311" width="13.7109375" style="49" customWidth="1"/>
    <col min="3312" max="3316" width="15.140625" style="49"/>
    <col min="3317" max="3317" width="16.28515625" style="49" bestFit="1" customWidth="1"/>
    <col min="3318" max="3320" width="15.140625" style="49"/>
    <col min="3321" max="3321" width="15.7109375" style="49" bestFit="1" customWidth="1"/>
    <col min="3322" max="3561" width="15.140625" style="49"/>
    <col min="3562" max="3562" width="13.85546875" style="49" customWidth="1"/>
    <col min="3563" max="3563" width="47.140625" style="49" bestFit="1" customWidth="1"/>
    <col min="3564" max="3564" width="9" style="49" customWidth="1"/>
    <col min="3565" max="3565" width="10.7109375" style="49" customWidth="1"/>
    <col min="3566" max="3566" width="16.28515625" style="49" bestFit="1" customWidth="1"/>
    <col min="3567" max="3567" width="13.7109375" style="49" customWidth="1"/>
    <col min="3568" max="3572" width="15.140625" style="49"/>
    <col min="3573" max="3573" width="16.28515625" style="49" bestFit="1" customWidth="1"/>
    <col min="3574" max="3576" width="15.140625" style="49"/>
    <col min="3577" max="3577" width="15.7109375" style="49" bestFit="1" customWidth="1"/>
    <col min="3578" max="3817" width="15.140625" style="49"/>
    <col min="3818" max="3818" width="13.85546875" style="49" customWidth="1"/>
    <col min="3819" max="3819" width="47.140625" style="49" bestFit="1" customWidth="1"/>
    <col min="3820" max="3820" width="9" style="49" customWidth="1"/>
    <col min="3821" max="3821" width="10.7109375" style="49" customWidth="1"/>
    <col min="3822" max="3822" width="16.28515625" style="49" bestFit="1" customWidth="1"/>
    <col min="3823" max="3823" width="13.7109375" style="49" customWidth="1"/>
    <col min="3824" max="3828" width="15.140625" style="49"/>
    <col min="3829" max="3829" width="16.28515625" style="49" bestFit="1" customWidth="1"/>
    <col min="3830" max="3832" width="15.140625" style="49"/>
    <col min="3833" max="3833" width="15.7109375" style="49" bestFit="1" customWidth="1"/>
    <col min="3834" max="4073" width="15.140625" style="49"/>
    <col min="4074" max="4074" width="13.85546875" style="49" customWidth="1"/>
    <col min="4075" max="4075" width="47.140625" style="49" bestFit="1" customWidth="1"/>
    <col min="4076" max="4076" width="9" style="49" customWidth="1"/>
    <col min="4077" max="4077" width="10.7109375" style="49" customWidth="1"/>
    <col min="4078" max="4078" width="16.28515625" style="49" bestFit="1" customWidth="1"/>
    <col min="4079" max="4079" width="13.7109375" style="49" customWidth="1"/>
    <col min="4080" max="4084" width="15.140625" style="49"/>
    <col min="4085" max="4085" width="16.28515625" style="49" bestFit="1" customWidth="1"/>
    <col min="4086" max="4088" width="15.140625" style="49"/>
    <col min="4089" max="4089" width="15.7109375" style="49" bestFit="1" customWidth="1"/>
    <col min="4090" max="4329" width="15.140625" style="49"/>
    <col min="4330" max="4330" width="13.85546875" style="49" customWidth="1"/>
    <col min="4331" max="4331" width="47.140625" style="49" bestFit="1" customWidth="1"/>
    <col min="4332" max="4332" width="9" style="49" customWidth="1"/>
    <col min="4333" max="4333" width="10.7109375" style="49" customWidth="1"/>
    <col min="4334" max="4334" width="16.28515625" style="49" bestFit="1" customWidth="1"/>
    <col min="4335" max="4335" width="13.7109375" style="49" customWidth="1"/>
    <col min="4336" max="4340" width="15.140625" style="49"/>
    <col min="4341" max="4341" width="16.28515625" style="49" bestFit="1" customWidth="1"/>
    <col min="4342" max="4344" width="15.140625" style="49"/>
    <col min="4345" max="4345" width="15.7109375" style="49" bestFit="1" customWidth="1"/>
    <col min="4346" max="4585" width="15.140625" style="49"/>
    <col min="4586" max="4586" width="13.85546875" style="49" customWidth="1"/>
    <col min="4587" max="4587" width="47.140625" style="49" bestFit="1" customWidth="1"/>
    <col min="4588" max="4588" width="9" style="49" customWidth="1"/>
    <col min="4589" max="4589" width="10.7109375" style="49" customWidth="1"/>
    <col min="4590" max="4590" width="16.28515625" style="49" bestFit="1" customWidth="1"/>
    <col min="4591" max="4591" width="13.7109375" style="49" customWidth="1"/>
    <col min="4592" max="4596" width="15.140625" style="49"/>
    <col min="4597" max="4597" width="16.28515625" style="49" bestFit="1" customWidth="1"/>
    <col min="4598" max="4600" width="15.140625" style="49"/>
    <col min="4601" max="4601" width="15.7109375" style="49" bestFit="1" customWidth="1"/>
    <col min="4602" max="4841" width="15.140625" style="49"/>
    <col min="4842" max="4842" width="13.85546875" style="49" customWidth="1"/>
    <col min="4843" max="4843" width="47.140625" style="49" bestFit="1" customWidth="1"/>
    <col min="4844" max="4844" width="9" style="49" customWidth="1"/>
    <col min="4845" max="4845" width="10.7109375" style="49" customWidth="1"/>
    <col min="4846" max="4846" width="16.28515625" style="49" bestFit="1" customWidth="1"/>
    <col min="4847" max="4847" width="13.7109375" style="49" customWidth="1"/>
    <col min="4848" max="4852" width="15.140625" style="49"/>
    <col min="4853" max="4853" width="16.28515625" style="49" bestFit="1" customWidth="1"/>
    <col min="4854" max="4856" width="15.140625" style="49"/>
    <col min="4857" max="4857" width="15.7109375" style="49" bestFit="1" customWidth="1"/>
    <col min="4858" max="5097" width="15.140625" style="49"/>
    <col min="5098" max="5098" width="13.85546875" style="49" customWidth="1"/>
    <col min="5099" max="5099" width="47.140625" style="49" bestFit="1" customWidth="1"/>
    <col min="5100" max="5100" width="9" style="49" customWidth="1"/>
    <col min="5101" max="5101" width="10.7109375" style="49" customWidth="1"/>
    <col min="5102" max="5102" width="16.28515625" style="49" bestFit="1" customWidth="1"/>
    <col min="5103" max="5103" width="13.7109375" style="49" customWidth="1"/>
    <col min="5104" max="5108" width="15.140625" style="49"/>
    <col min="5109" max="5109" width="16.28515625" style="49" bestFit="1" customWidth="1"/>
    <col min="5110" max="5112" width="15.140625" style="49"/>
    <col min="5113" max="5113" width="15.7109375" style="49" bestFit="1" customWidth="1"/>
    <col min="5114" max="5353" width="15.140625" style="49"/>
    <col min="5354" max="5354" width="13.85546875" style="49" customWidth="1"/>
    <col min="5355" max="5355" width="47.140625" style="49" bestFit="1" customWidth="1"/>
    <col min="5356" max="5356" width="9" style="49" customWidth="1"/>
    <col min="5357" max="5357" width="10.7109375" style="49" customWidth="1"/>
    <col min="5358" max="5358" width="16.28515625" style="49" bestFit="1" customWidth="1"/>
    <col min="5359" max="5359" width="13.7109375" style="49" customWidth="1"/>
    <col min="5360" max="5364" width="15.140625" style="49"/>
    <col min="5365" max="5365" width="16.28515625" style="49" bestFit="1" customWidth="1"/>
    <col min="5366" max="5368" width="15.140625" style="49"/>
    <col min="5369" max="5369" width="15.7109375" style="49" bestFit="1" customWidth="1"/>
    <col min="5370" max="5609" width="15.140625" style="49"/>
    <col min="5610" max="5610" width="13.85546875" style="49" customWidth="1"/>
    <col min="5611" max="5611" width="47.140625" style="49" bestFit="1" customWidth="1"/>
    <col min="5612" max="5612" width="9" style="49" customWidth="1"/>
    <col min="5613" max="5613" width="10.7109375" style="49" customWidth="1"/>
    <col min="5614" max="5614" width="16.28515625" style="49" bestFit="1" customWidth="1"/>
    <col min="5615" max="5615" width="13.7109375" style="49" customWidth="1"/>
    <col min="5616" max="5620" width="15.140625" style="49"/>
    <col min="5621" max="5621" width="16.28515625" style="49" bestFit="1" customWidth="1"/>
    <col min="5622" max="5624" width="15.140625" style="49"/>
    <col min="5625" max="5625" width="15.7109375" style="49" bestFit="1" customWidth="1"/>
    <col min="5626" max="5865" width="15.140625" style="49"/>
    <col min="5866" max="5866" width="13.85546875" style="49" customWidth="1"/>
    <col min="5867" max="5867" width="47.140625" style="49" bestFit="1" customWidth="1"/>
    <col min="5868" max="5868" width="9" style="49" customWidth="1"/>
    <col min="5869" max="5869" width="10.7109375" style="49" customWidth="1"/>
    <col min="5870" max="5870" width="16.28515625" style="49" bestFit="1" customWidth="1"/>
    <col min="5871" max="5871" width="13.7109375" style="49" customWidth="1"/>
    <col min="5872" max="5876" width="15.140625" style="49"/>
    <col min="5877" max="5877" width="16.28515625" style="49" bestFit="1" customWidth="1"/>
    <col min="5878" max="5880" width="15.140625" style="49"/>
    <col min="5881" max="5881" width="15.7109375" style="49" bestFit="1" customWidth="1"/>
    <col min="5882" max="6121" width="15.140625" style="49"/>
    <col min="6122" max="6122" width="13.85546875" style="49" customWidth="1"/>
    <col min="6123" max="6123" width="47.140625" style="49" bestFit="1" customWidth="1"/>
    <col min="6124" max="6124" width="9" style="49" customWidth="1"/>
    <col min="6125" max="6125" width="10.7109375" style="49" customWidth="1"/>
    <col min="6126" max="6126" width="16.28515625" style="49" bestFit="1" customWidth="1"/>
    <col min="6127" max="6127" width="13.7109375" style="49" customWidth="1"/>
    <col min="6128" max="6132" width="15.140625" style="49"/>
    <col min="6133" max="6133" width="16.28515625" style="49" bestFit="1" customWidth="1"/>
    <col min="6134" max="6136" width="15.140625" style="49"/>
    <col min="6137" max="6137" width="15.7109375" style="49" bestFit="1" customWidth="1"/>
    <col min="6138" max="6377" width="15.140625" style="49"/>
    <col min="6378" max="6378" width="13.85546875" style="49" customWidth="1"/>
    <col min="6379" max="6379" width="47.140625" style="49" bestFit="1" customWidth="1"/>
    <col min="6380" max="6380" width="9" style="49" customWidth="1"/>
    <col min="6381" max="6381" width="10.7109375" style="49" customWidth="1"/>
    <col min="6382" max="6382" width="16.28515625" style="49" bestFit="1" customWidth="1"/>
    <col min="6383" max="6383" width="13.7109375" style="49" customWidth="1"/>
    <col min="6384" max="6388" width="15.140625" style="49"/>
    <col min="6389" max="6389" width="16.28515625" style="49" bestFit="1" customWidth="1"/>
    <col min="6390" max="6392" width="15.140625" style="49"/>
    <col min="6393" max="6393" width="15.7109375" style="49" bestFit="1" customWidth="1"/>
    <col min="6394" max="6633" width="15.140625" style="49"/>
    <col min="6634" max="6634" width="13.85546875" style="49" customWidth="1"/>
    <col min="6635" max="6635" width="47.140625" style="49" bestFit="1" customWidth="1"/>
    <col min="6636" max="6636" width="9" style="49" customWidth="1"/>
    <col min="6637" max="6637" width="10.7109375" style="49" customWidth="1"/>
    <col min="6638" max="6638" width="16.28515625" style="49" bestFit="1" customWidth="1"/>
    <col min="6639" max="6639" width="13.7109375" style="49" customWidth="1"/>
    <col min="6640" max="6644" width="15.140625" style="49"/>
    <col min="6645" max="6645" width="16.28515625" style="49" bestFit="1" customWidth="1"/>
    <col min="6646" max="6648" width="15.140625" style="49"/>
    <col min="6649" max="6649" width="15.7109375" style="49" bestFit="1" customWidth="1"/>
    <col min="6650" max="6889" width="15.140625" style="49"/>
    <col min="6890" max="6890" width="13.85546875" style="49" customWidth="1"/>
    <col min="6891" max="6891" width="47.140625" style="49" bestFit="1" customWidth="1"/>
    <col min="6892" max="6892" width="9" style="49" customWidth="1"/>
    <col min="6893" max="6893" width="10.7109375" style="49" customWidth="1"/>
    <col min="6894" max="6894" width="16.28515625" style="49" bestFit="1" customWidth="1"/>
    <col min="6895" max="6895" width="13.7109375" style="49" customWidth="1"/>
    <col min="6896" max="6900" width="15.140625" style="49"/>
    <col min="6901" max="6901" width="16.28515625" style="49" bestFit="1" customWidth="1"/>
    <col min="6902" max="6904" width="15.140625" style="49"/>
    <col min="6905" max="6905" width="15.7109375" style="49" bestFit="1" customWidth="1"/>
    <col min="6906" max="7145" width="15.140625" style="49"/>
    <col min="7146" max="7146" width="13.85546875" style="49" customWidth="1"/>
    <col min="7147" max="7147" width="47.140625" style="49" bestFit="1" customWidth="1"/>
    <col min="7148" max="7148" width="9" style="49" customWidth="1"/>
    <col min="7149" max="7149" width="10.7109375" style="49" customWidth="1"/>
    <col min="7150" max="7150" width="16.28515625" style="49" bestFit="1" customWidth="1"/>
    <col min="7151" max="7151" width="13.7109375" style="49" customWidth="1"/>
    <col min="7152" max="7156" width="15.140625" style="49"/>
    <col min="7157" max="7157" width="16.28515625" style="49" bestFit="1" customWidth="1"/>
    <col min="7158" max="7160" width="15.140625" style="49"/>
    <col min="7161" max="7161" width="15.7109375" style="49" bestFit="1" customWidth="1"/>
    <col min="7162" max="7401" width="15.140625" style="49"/>
    <col min="7402" max="7402" width="13.85546875" style="49" customWidth="1"/>
    <col min="7403" max="7403" width="47.140625" style="49" bestFit="1" customWidth="1"/>
    <col min="7404" max="7404" width="9" style="49" customWidth="1"/>
    <col min="7405" max="7405" width="10.7109375" style="49" customWidth="1"/>
    <col min="7406" max="7406" width="16.28515625" style="49" bestFit="1" customWidth="1"/>
    <col min="7407" max="7407" width="13.7109375" style="49" customWidth="1"/>
    <col min="7408" max="7412" width="15.140625" style="49"/>
    <col min="7413" max="7413" width="16.28515625" style="49" bestFit="1" customWidth="1"/>
    <col min="7414" max="7416" width="15.140625" style="49"/>
    <col min="7417" max="7417" width="15.7109375" style="49" bestFit="1" customWidth="1"/>
    <col min="7418" max="7657" width="15.140625" style="49"/>
    <col min="7658" max="7658" width="13.85546875" style="49" customWidth="1"/>
    <col min="7659" max="7659" width="47.140625" style="49" bestFit="1" customWidth="1"/>
    <col min="7660" max="7660" width="9" style="49" customWidth="1"/>
    <col min="7661" max="7661" width="10.7109375" style="49" customWidth="1"/>
    <col min="7662" max="7662" width="16.28515625" style="49" bestFit="1" customWidth="1"/>
    <col min="7663" max="7663" width="13.7109375" style="49" customWidth="1"/>
    <col min="7664" max="7668" width="15.140625" style="49"/>
    <col min="7669" max="7669" width="16.28515625" style="49" bestFit="1" customWidth="1"/>
    <col min="7670" max="7672" width="15.140625" style="49"/>
    <col min="7673" max="7673" width="15.7109375" style="49" bestFit="1" customWidth="1"/>
    <col min="7674" max="7913" width="15.140625" style="49"/>
    <col min="7914" max="7914" width="13.85546875" style="49" customWidth="1"/>
    <col min="7915" max="7915" width="47.140625" style="49" bestFit="1" customWidth="1"/>
    <col min="7916" max="7916" width="9" style="49" customWidth="1"/>
    <col min="7917" max="7917" width="10.7109375" style="49" customWidth="1"/>
    <col min="7918" max="7918" width="16.28515625" style="49" bestFit="1" customWidth="1"/>
    <col min="7919" max="7919" width="13.7109375" style="49" customWidth="1"/>
    <col min="7920" max="7924" width="15.140625" style="49"/>
    <col min="7925" max="7925" width="16.28515625" style="49" bestFit="1" customWidth="1"/>
    <col min="7926" max="7928" width="15.140625" style="49"/>
    <col min="7929" max="7929" width="15.7109375" style="49" bestFit="1" customWidth="1"/>
    <col min="7930" max="8169" width="15.140625" style="49"/>
    <col min="8170" max="8170" width="13.85546875" style="49" customWidth="1"/>
    <col min="8171" max="8171" width="47.140625" style="49" bestFit="1" customWidth="1"/>
    <col min="8172" max="8172" width="9" style="49" customWidth="1"/>
    <col min="8173" max="8173" width="10.7109375" style="49" customWidth="1"/>
    <col min="8174" max="8174" width="16.28515625" style="49" bestFit="1" customWidth="1"/>
    <col min="8175" max="8175" width="13.7109375" style="49" customWidth="1"/>
    <col min="8176" max="8180" width="15.140625" style="49"/>
    <col min="8181" max="8181" width="16.28515625" style="49" bestFit="1" customWidth="1"/>
    <col min="8182" max="8184" width="15.140625" style="49"/>
    <col min="8185" max="8185" width="15.7109375" style="49" bestFit="1" customWidth="1"/>
    <col min="8186" max="8425" width="15.140625" style="49"/>
    <col min="8426" max="8426" width="13.85546875" style="49" customWidth="1"/>
    <col min="8427" max="8427" width="47.140625" style="49" bestFit="1" customWidth="1"/>
    <col min="8428" max="8428" width="9" style="49" customWidth="1"/>
    <col min="8429" max="8429" width="10.7109375" style="49" customWidth="1"/>
    <col min="8430" max="8430" width="16.28515625" style="49" bestFit="1" customWidth="1"/>
    <col min="8431" max="8431" width="13.7109375" style="49" customWidth="1"/>
    <col min="8432" max="8436" width="15.140625" style="49"/>
    <col min="8437" max="8437" width="16.28515625" style="49" bestFit="1" customWidth="1"/>
    <col min="8438" max="8440" width="15.140625" style="49"/>
    <col min="8441" max="8441" width="15.7109375" style="49" bestFit="1" customWidth="1"/>
    <col min="8442" max="8681" width="15.140625" style="49"/>
    <col min="8682" max="8682" width="13.85546875" style="49" customWidth="1"/>
    <col min="8683" max="8683" width="47.140625" style="49" bestFit="1" customWidth="1"/>
    <col min="8684" max="8684" width="9" style="49" customWidth="1"/>
    <col min="8685" max="8685" width="10.7109375" style="49" customWidth="1"/>
    <col min="8686" max="8686" width="16.28515625" style="49" bestFit="1" customWidth="1"/>
    <col min="8687" max="8687" width="13.7109375" style="49" customWidth="1"/>
    <col min="8688" max="8692" width="15.140625" style="49"/>
    <col min="8693" max="8693" width="16.28515625" style="49" bestFit="1" customWidth="1"/>
    <col min="8694" max="8696" width="15.140625" style="49"/>
    <col min="8697" max="8697" width="15.7109375" style="49" bestFit="1" customWidth="1"/>
    <col min="8698" max="8937" width="15.140625" style="49"/>
    <col min="8938" max="8938" width="13.85546875" style="49" customWidth="1"/>
    <col min="8939" max="8939" width="47.140625" style="49" bestFit="1" customWidth="1"/>
    <col min="8940" max="8940" width="9" style="49" customWidth="1"/>
    <col min="8941" max="8941" width="10.7109375" style="49" customWidth="1"/>
    <col min="8942" max="8942" width="16.28515625" style="49" bestFit="1" customWidth="1"/>
    <col min="8943" max="8943" width="13.7109375" style="49" customWidth="1"/>
    <col min="8944" max="8948" width="15.140625" style="49"/>
    <col min="8949" max="8949" width="16.28515625" style="49" bestFit="1" customWidth="1"/>
    <col min="8950" max="8952" width="15.140625" style="49"/>
    <col min="8953" max="8953" width="15.7109375" style="49" bestFit="1" customWidth="1"/>
    <col min="8954" max="9193" width="15.140625" style="49"/>
    <col min="9194" max="9194" width="13.85546875" style="49" customWidth="1"/>
    <col min="9195" max="9195" width="47.140625" style="49" bestFit="1" customWidth="1"/>
    <col min="9196" max="9196" width="9" style="49" customWidth="1"/>
    <col min="9197" max="9197" width="10.7109375" style="49" customWidth="1"/>
    <col min="9198" max="9198" width="16.28515625" style="49" bestFit="1" customWidth="1"/>
    <col min="9199" max="9199" width="13.7109375" style="49" customWidth="1"/>
    <col min="9200" max="9204" width="15.140625" style="49"/>
    <col min="9205" max="9205" width="16.28515625" style="49" bestFit="1" customWidth="1"/>
    <col min="9206" max="9208" width="15.140625" style="49"/>
    <col min="9209" max="9209" width="15.7109375" style="49" bestFit="1" customWidth="1"/>
    <col min="9210" max="9449" width="15.140625" style="49"/>
    <col min="9450" max="9450" width="13.85546875" style="49" customWidth="1"/>
    <col min="9451" max="9451" width="47.140625" style="49" bestFit="1" customWidth="1"/>
    <col min="9452" max="9452" width="9" style="49" customWidth="1"/>
    <col min="9453" max="9453" width="10.7109375" style="49" customWidth="1"/>
    <col min="9454" max="9454" width="16.28515625" style="49" bestFit="1" customWidth="1"/>
    <col min="9455" max="9455" width="13.7109375" style="49" customWidth="1"/>
    <col min="9456" max="9460" width="15.140625" style="49"/>
    <col min="9461" max="9461" width="16.28515625" style="49" bestFit="1" customWidth="1"/>
    <col min="9462" max="9464" width="15.140625" style="49"/>
    <col min="9465" max="9465" width="15.7109375" style="49" bestFit="1" customWidth="1"/>
    <col min="9466" max="9705" width="15.140625" style="49"/>
    <col min="9706" max="9706" width="13.85546875" style="49" customWidth="1"/>
    <col min="9707" max="9707" width="47.140625" style="49" bestFit="1" customWidth="1"/>
    <col min="9708" max="9708" width="9" style="49" customWidth="1"/>
    <col min="9709" max="9709" width="10.7109375" style="49" customWidth="1"/>
    <col min="9710" max="9710" width="16.28515625" style="49" bestFit="1" customWidth="1"/>
    <col min="9711" max="9711" width="13.7109375" style="49" customWidth="1"/>
    <col min="9712" max="9716" width="15.140625" style="49"/>
    <col min="9717" max="9717" width="16.28515625" style="49" bestFit="1" customWidth="1"/>
    <col min="9718" max="9720" width="15.140625" style="49"/>
    <col min="9721" max="9721" width="15.7109375" style="49" bestFit="1" customWidth="1"/>
    <col min="9722" max="9961" width="15.140625" style="49"/>
    <col min="9962" max="9962" width="13.85546875" style="49" customWidth="1"/>
    <col min="9963" max="9963" width="47.140625" style="49" bestFit="1" customWidth="1"/>
    <col min="9964" max="9964" width="9" style="49" customWidth="1"/>
    <col min="9965" max="9965" width="10.7109375" style="49" customWidth="1"/>
    <col min="9966" max="9966" width="16.28515625" style="49" bestFit="1" customWidth="1"/>
    <col min="9967" max="9967" width="13.7109375" style="49" customWidth="1"/>
    <col min="9968" max="9972" width="15.140625" style="49"/>
    <col min="9973" max="9973" width="16.28515625" style="49" bestFit="1" customWidth="1"/>
    <col min="9974" max="9976" width="15.140625" style="49"/>
    <col min="9977" max="9977" width="15.7109375" style="49" bestFit="1" customWidth="1"/>
    <col min="9978" max="10217" width="15.140625" style="49"/>
    <col min="10218" max="10218" width="13.85546875" style="49" customWidth="1"/>
    <col min="10219" max="10219" width="47.140625" style="49" bestFit="1" customWidth="1"/>
    <col min="10220" max="10220" width="9" style="49" customWidth="1"/>
    <col min="10221" max="10221" width="10.7109375" style="49" customWidth="1"/>
    <col min="10222" max="10222" width="16.28515625" style="49" bestFit="1" customWidth="1"/>
    <col min="10223" max="10223" width="13.7109375" style="49" customWidth="1"/>
    <col min="10224" max="10228" width="15.140625" style="49"/>
    <col min="10229" max="10229" width="16.28515625" style="49" bestFit="1" customWidth="1"/>
    <col min="10230" max="10232" width="15.140625" style="49"/>
    <col min="10233" max="10233" width="15.7109375" style="49" bestFit="1" customWidth="1"/>
    <col min="10234" max="10473" width="15.140625" style="49"/>
    <col min="10474" max="10474" width="13.85546875" style="49" customWidth="1"/>
    <col min="10475" max="10475" width="47.140625" style="49" bestFit="1" customWidth="1"/>
    <col min="10476" max="10476" width="9" style="49" customWidth="1"/>
    <col min="10477" max="10477" width="10.7109375" style="49" customWidth="1"/>
    <col min="10478" max="10478" width="16.28515625" style="49" bestFit="1" customWidth="1"/>
    <col min="10479" max="10479" width="13.7109375" style="49" customWidth="1"/>
    <col min="10480" max="10484" width="15.140625" style="49"/>
    <col min="10485" max="10485" width="16.28515625" style="49" bestFit="1" customWidth="1"/>
    <col min="10486" max="10488" width="15.140625" style="49"/>
    <col min="10489" max="10489" width="15.7109375" style="49" bestFit="1" customWidth="1"/>
    <col min="10490" max="10729" width="15.140625" style="49"/>
    <col min="10730" max="10730" width="13.85546875" style="49" customWidth="1"/>
    <col min="10731" max="10731" width="47.140625" style="49" bestFit="1" customWidth="1"/>
    <col min="10732" max="10732" width="9" style="49" customWidth="1"/>
    <col min="10733" max="10733" width="10.7109375" style="49" customWidth="1"/>
    <col min="10734" max="10734" width="16.28515625" style="49" bestFit="1" customWidth="1"/>
    <col min="10735" max="10735" width="13.7109375" style="49" customWidth="1"/>
    <col min="10736" max="10740" width="15.140625" style="49"/>
    <col min="10741" max="10741" width="16.28515625" style="49" bestFit="1" customWidth="1"/>
    <col min="10742" max="10744" width="15.140625" style="49"/>
    <col min="10745" max="10745" width="15.7109375" style="49" bestFit="1" customWidth="1"/>
    <col min="10746" max="10985" width="15.140625" style="49"/>
    <col min="10986" max="10986" width="13.85546875" style="49" customWidth="1"/>
    <col min="10987" max="10987" width="47.140625" style="49" bestFit="1" customWidth="1"/>
    <col min="10988" max="10988" width="9" style="49" customWidth="1"/>
    <col min="10989" max="10989" width="10.7109375" style="49" customWidth="1"/>
    <col min="10990" max="10990" width="16.28515625" style="49" bestFit="1" customWidth="1"/>
    <col min="10991" max="10991" width="13.7109375" style="49" customWidth="1"/>
    <col min="10992" max="10996" width="15.140625" style="49"/>
    <col min="10997" max="10997" width="16.28515625" style="49" bestFit="1" customWidth="1"/>
    <col min="10998" max="11000" width="15.140625" style="49"/>
    <col min="11001" max="11001" width="15.7109375" style="49" bestFit="1" customWidth="1"/>
    <col min="11002" max="11241" width="15.140625" style="49"/>
    <col min="11242" max="11242" width="13.85546875" style="49" customWidth="1"/>
    <col min="11243" max="11243" width="47.140625" style="49" bestFit="1" customWidth="1"/>
    <col min="11244" max="11244" width="9" style="49" customWidth="1"/>
    <col min="11245" max="11245" width="10.7109375" style="49" customWidth="1"/>
    <col min="11246" max="11246" width="16.28515625" style="49" bestFit="1" customWidth="1"/>
    <col min="11247" max="11247" width="13.7109375" style="49" customWidth="1"/>
    <col min="11248" max="11252" width="15.140625" style="49"/>
    <col min="11253" max="11253" width="16.28515625" style="49" bestFit="1" customWidth="1"/>
    <col min="11254" max="11256" width="15.140625" style="49"/>
    <col min="11257" max="11257" width="15.7109375" style="49" bestFit="1" customWidth="1"/>
    <col min="11258" max="11497" width="15.140625" style="49"/>
    <col min="11498" max="11498" width="13.85546875" style="49" customWidth="1"/>
    <col min="11499" max="11499" width="47.140625" style="49" bestFit="1" customWidth="1"/>
    <col min="11500" max="11500" width="9" style="49" customWidth="1"/>
    <col min="11501" max="11501" width="10.7109375" style="49" customWidth="1"/>
    <col min="11502" max="11502" width="16.28515625" style="49" bestFit="1" customWidth="1"/>
    <col min="11503" max="11503" width="13.7109375" style="49" customWidth="1"/>
    <col min="11504" max="11508" width="15.140625" style="49"/>
    <col min="11509" max="11509" width="16.28515625" style="49" bestFit="1" customWidth="1"/>
    <col min="11510" max="11512" width="15.140625" style="49"/>
    <col min="11513" max="11513" width="15.7109375" style="49" bestFit="1" customWidth="1"/>
    <col min="11514" max="11753" width="15.140625" style="49"/>
    <col min="11754" max="11754" width="13.85546875" style="49" customWidth="1"/>
    <col min="11755" max="11755" width="47.140625" style="49" bestFit="1" customWidth="1"/>
    <col min="11756" max="11756" width="9" style="49" customWidth="1"/>
    <col min="11757" max="11757" width="10.7109375" style="49" customWidth="1"/>
    <col min="11758" max="11758" width="16.28515625" style="49" bestFit="1" customWidth="1"/>
    <col min="11759" max="11759" width="13.7109375" style="49" customWidth="1"/>
    <col min="11760" max="11764" width="15.140625" style="49"/>
    <col min="11765" max="11765" width="16.28515625" style="49" bestFit="1" customWidth="1"/>
    <col min="11766" max="11768" width="15.140625" style="49"/>
    <col min="11769" max="11769" width="15.7109375" style="49" bestFit="1" customWidth="1"/>
    <col min="11770" max="12009" width="15.140625" style="49"/>
    <col min="12010" max="12010" width="13.85546875" style="49" customWidth="1"/>
    <col min="12011" max="12011" width="47.140625" style="49" bestFit="1" customWidth="1"/>
    <col min="12012" max="12012" width="9" style="49" customWidth="1"/>
    <col min="12013" max="12013" width="10.7109375" style="49" customWidth="1"/>
    <col min="12014" max="12014" width="16.28515625" style="49" bestFit="1" customWidth="1"/>
    <col min="12015" max="12015" width="13.7109375" style="49" customWidth="1"/>
    <col min="12016" max="12020" width="15.140625" style="49"/>
    <col min="12021" max="12021" width="16.28515625" style="49" bestFit="1" customWidth="1"/>
    <col min="12022" max="12024" width="15.140625" style="49"/>
    <col min="12025" max="12025" width="15.7109375" style="49" bestFit="1" customWidth="1"/>
    <col min="12026" max="12265" width="15.140625" style="49"/>
    <col min="12266" max="12266" width="13.85546875" style="49" customWidth="1"/>
    <col min="12267" max="12267" width="47.140625" style="49" bestFit="1" customWidth="1"/>
    <col min="12268" max="12268" width="9" style="49" customWidth="1"/>
    <col min="12269" max="12269" width="10.7109375" style="49" customWidth="1"/>
    <col min="12270" max="12270" width="16.28515625" style="49" bestFit="1" customWidth="1"/>
    <col min="12271" max="12271" width="13.7109375" style="49" customWidth="1"/>
    <col min="12272" max="12276" width="15.140625" style="49"/>
    <col min="12277" max="12277" width="16.28515625" style="49" bestFit="1" customWidth="1"/>
    <col min="12278" max="12280" width="15.140625" style="49"/>
    <col min="12281" max="12281" width="15.7109375" style="49" bestFit="1" customWidth="1"/>
    <col min="12282" max="12521" width="15.140625" style="49"/>
    <col min="12522" max="12522" width="13.85546875" style="49" customWidth="1"/>
    <col min="12523" max="12523" width="47.140625" style="49" bestFit="1" customWidth="1"/>
    <col min="12524" max="12524" width="9" style="49" customWidth="1"/>
    <col min="12525" max="12525" width="10.7109375" style="49" customWidth="1"/>
    <col min="12526" max="12526" width="16.28515625" style="49" bestFit="1" customWidth="1"/>
    <col min="12527" max="12527" width="13.7109375" style="49" customWidth="1"/>
    <col min="12528" max="12532" width="15.140625" style="49"/>
    <col min="12533" max="12533" width="16.28515625" style="49" bestFit="1" customWidth="1"/>
    <col min="12534" max="12536" width="15.140625" style="49"/>
    <col min="12537" max="12537" width="15.7109375" style="49" bestFit="1" customWidth="1"/>
    <col min="12538" max="12777" width="15.140625" style="49"/>
    <col min="12778" max="12778" width="13.85546875" style="49" customWidth="1"/>
    <col min="12779" max="12779" width="47.140625" style="49" bestFit="1" customWidth="1"/>
    <col min="12780" max="12780" width="9" style="49" customWidth="1"/>
    <col min="12781" max="12781" width="10.7109375" style="49" customWidth="1"/>
    <col min="12782" max="12782" width="16.28515625" style="49" bestFit="1" customWidth="1"/>
    <col min="12783" max="12783" width="13.7109375" style="49" customWidth="1"/>
    <col min="12784" max="12788" width="15.140625" style="49"/>
    <col min="12789" max="12789" width="16.28515625" style="49" bestFit="1" customWidth="1"/>
    <col min="12790" max="12792" width="15.140625" style="49"/>
    <col min="12793" max="12793" width="15.7109375" style="49" bestFit="1" customWidth="1"/>
    <col min="12794" max="13033" width="15.140625" style="49"/>
    <col min="13034" max="13034" width="13.85546875" style="49" customWidth="1"/>
    <col min="13035" max="13035" width="47.140625" style="49" bestFit="1" customWidth="1"/>
    <col min="13036" max="13036" width="9" style="49" customWidth="1"/>
    <col min="13037" max="13037" width="10.7109375" style="49" customWidth="1"/>
    <col min="13038" max="13038" width="16.28515625" style="49" bestFit="1" customWidth="1"/>
    <col min="13039" max="13039" width="13.7109375" style="49" customWidth="1"/>
    <col min="13040" max="13044" width="15.140625" style="49"/>
    <col min="13045" max="13045" width="16.28515625" style="49" bestFit="1" customWidth="1"/>
    <col min="13046" max="13048" width="15.140625" style="49"/>
    <col min="13049" max="13049" width="15.7109375" style="49" bestFit="1" customWidth="1"/>
    <col min="13050" max="13289" width="15.140625" style="49"/>
    <col min="13290" max="13290" width="13.85546875" style="49" customWidth="1"/>
    <col min="13291" max="13291" width="47.140625" style="49" bestFit="1" customWidth="1"/>
    <col min="13292" max="13292" width="9" style="49" customWidth="1"/>
    <col min="13293" max="13293" width="10.7109375" style="49" customWidth="1"/>
    <col min="13294" max="13294" width="16.28515625" style="49" bestFit="1" customWidth="1"/>
    <col min="13295" max="13295" width="13.7109375" style="49" customWidth="1"/>
    <col min="13296" max="13300" width="15.140625" style="49"/>
    <col min="13301" max="13301" width="16.28515625" style="49" bestFit="1" customWidth="1"/>
    <col min="13302" max="13304" width="15.140625" style="49"/>
    <col min="13305" max="13305" width="15.7109375" style="49" bestFit="1" customWidth="1"/>
    <col min="13306" max="13545" width="15.140625" style="49"/>
    <col min="13546" max="13546" width="13.85546875" style="49" customWidth="1"/>
    <col min="13547" max="13547" width="47.140625" style="49" bestFit="1" customWidth="1"/>
    <col min="13548" max="13548" width="9" style="49" customWidth="1"/>
    <col min="13549" max="13549" width="10.7109375" style="49" customWidth="1"/>
    <col min="13550" max="13550" width="16.28515625" style="49" bestFit="1" customWidth="1"/>
    <col min="13551" max="13551" width="13.7109375" style="49" customWidth="1"/>
    <col min="13552" max="13556" width="15.140625" style="49"/>
    <col min="13557" max="13557" width="16.28515625" style="49" bestFit="1" customWidth="1"/>
    <col min="13558" max="13560" width="15.140625" style="49"/>
    <col min="13561" max="13561" width="15.7109375" style="49" bestFit="1" customWidth="1"/>
    <col min="13562" max="13801" width="15.140625" style="49"/>
    <col min="13802" max="13802" width="13.85546875" style="49" customWidth="1"/>
    <col min="13803" max="13803" width="47.140625" style="49" bestFit="1" customWidth="1"/>
    <col min="13804" max="13804" width="9" style="49" customWidth="1"/>
    <col min="13805" max="13805" width="10.7109375" style="49" customWidth="1"/>
    <col min="13806" max="13806" width="16.28515625" style="49" bestFit="1" customWidth="1"/>
    <col min="13807" max="13807" width="13.7109375" style="49" customWidth="1"/>
    <col min="13808" max="13812" width="15.140625" style="49"/>
    <col min="13813" max="13813" width="16.28515625" style="49" bestFit="1" customWidth="1"/>
    <col min="13814" max="13816" width="15.140625" style="49"/>
    <col min="13817" max="13817" width="15.7109375" style="49" bestFit="1" customWidth="1"/>
    <col min="13818" max="14057" width="15.140625" style="49"/>
    <col min="14058" max="14058" width="13.85546875" style="49" customWidth="1"/>
    <col min="14059" max="14059" width="47.140625" style="49" bestFit="1" customWidth="1"/>
    <col min="14060" max="14060" width="9" style="49" customWidth="1"/>
    <col min="14061" max="14061" width="10.7109375" style="49" customWidth="1"/>
    <col min="14062" max="14062" width="16.28515625" style="49" bestFit="1" customWidth="1"/>
    <col min="14063" max="14063" width="13.7109375" style="49" customWidth="1"/>
    <col min="14064" max="14068" width="15.140625" style="49"/>
    <col min="14069" max="14069" width="16.28515625" style="49" bestFit="1" customWidth="1"/>
    <col min="14070" max="14072" width="15.140625" style="49"/>
    <col min="14073" max="14073" width="15.7109375" style="49" bestFit="1" customWidth="1"/>
    <col min="14074" max="14313" width="15.140625" style="49"/>
    <col min="14314" max="14314" width="13.85546875" style="49" customWidth="1"/>
    <col min="14315" max="14315" width="47.140625" style="49" bestFit="1" customWidth="1"/>
    <col min="14316" max="14316" width="9" style="49" customWidth="1"/>
    <col min="14317" max="14317" width="10.7109375" style="49" customWidth="1"/>
    <col min="14318" max="14318" width="16.28515625" style="49" bestFit="1" customWidth="1"/>
    <col min="14319" max="14319" width="13.7109375" style="49" customWidth="1"/>
    <col min="14320" max="14324" width="15.140625" style="49"/>
    <col min="14325" max="14325" width="16.28515625" style="49" bestFit="1" customWidth="1"/>
    <col min="14326" max="14328" width="15.140625" style="49"/>
    <col min="14329" max="14329" width="15.7109375" style="49" bestFit="1" customWidth="1"/>
    <col min="14330" max="14569" width="15.140625" style="49"/>
    <col min="14570" max="14570" width="13.85546875" style="49" customWidth="1"/>
    <col min="14571" max="14571" width="47.140625" style="49" bestFit="1" customWidth="1"/>
    <col min="14572" max="14572" width="9" style="49" customWidth="1"/>
    <col min="14573" max="14573" width="10.7109375" style="49" customWidth="1"/>
    <col min="14574" max="14574" width="16.28515625" style="49" bestFit="1" customWidth="1"/>
    <col min="14575" max="14575" width="13.7109375" style="49" customWidth="1"/>
    <col min="14576" max="14580" width="15.140625" style="49"/>
    <col min="14581" max="14581" width="16.28515625" style="49" bestFit="1" customWidth="1"/>
    <col min="14582" max="14584" width="15.140625" style="49"/>
    <col min="14585" max="14585" width="15.7109375" style="49" bestFit="1" customWidth="1"/>
    <col min="14586" max="14825" width="15.140625" style="49"/>
    <col min="14826" max="14826" width="13.85546875" style="49" customWidth="1"/>
    <col min="14827" max="14827" width="47.140625" style="49" bestFit="1" customWidth="1"/>
    <col min="14828" max="14828" width="9" style="49" customWidth="1"/>
    <col min="14829" max="14829" width="10.7109375" style="49" customWidth="1"/>
    <col min="14830" max="14830" width="16.28515625" style="49" bestFit="1" customWidth="1"/>
    <col min="14831" max="14831" width="13.7109375" style="49" customWidth="1"/>
    <col min="14832" max="14836" width="15.140625" style="49"/>
    <col min="14837" max="14837" width="16.28515625" style="49" bestFit="1" customWidth="1"/>
    <col min="14838" max="14840" width="15.140625" style="49"/>
    <col min="14841" max="14841" width="15.7109375" style="49" bestFit="1" customWidth="1"/>
    <col min="14842" max="15081" width="15.140625" style="49"/>
    <col min="15082" max="15082" width="13.85546875" style="49" customWidth="1"/>
    <col min="15083" max="15083" width="47.140625" style="49" bestFit="1" customWidth="1"/>
    <col min="15084" max="15084" width="9" style="49" customWidth="1"/>
    <col min="15085" max="15085" width="10.7109375" style="49" customWidth="1"/>
    <col min="15086" max="15086" width="16.28515625" style="49" bestFit="1" customWidth="1"/>
    <col min="15087" max="15087" width="13.7109375" style="49" customWidth="1"/>
    <col min="15088" max="15092" width="15.140625" style="49"/>
    <col min="15093" max="15093" width="16.28515625" style="49" bestFit="1" customWidth="1"/>
    <col min="15094" max="15096" width="15.140625" style="49"/>
    <col min="15097" max="15097" width="15.7109375" style="49" bestFit="1" customWidth="1"/>
    <col min="15098" max="15337" width="15.140625" style="49"/>
    <col min="15338" max="15338" width="13.85546875" style="49" customWidth="1"/>
    <col min="15339" max="15339" width="47.140625" style="49" bestFit="1" customWidth="1"/>
    <col min="15340" max="15340" width="9" style="49" customWidth="1"/>
    <col min="15341" max="15341" width="10.7109375" style="49" customWidth="1"/>
    <col min="15342" max="15342" width="16.28515625" style="49" bestFit="1" customWidth="1"/>
    <col min="15343" max="15343" width="13.7109375" style="49" customWidth="1"/>
    <col min="15344" max="15348" width="15.140625" style="49"/>
    <col min="15349" max="15349" width="16.28515625" style="49" bestFit="1" customWidth="1"/>
    <col min="15350" max="15352" width="15.140625" style="49"/>
    <col min="15353" max="15353" width="15.7109375" style="49" bestFit="1" customWidth="1"/>
    <col min="15354" max="15593" width="15.140625" style="49"/>
    <col min="15594" max="15594" width="13.85546875" style="49" customWidth="1"/>
    <col min="15595" max="15595" width="47.140625" style="49" bestFit="1" customWidth="1"/>
    <col min="15596" max="15596" width="9" style="49" customWidth="1"/>
    <col min="15597" max="15597" width="10.7109375" style="49" customWidth="1"/>
    <col min="15598" max="15598" width="16.28515625" style="49" bestFit="1" customWidth="1"/>
    <col min="15599" max="15599" width="13.7109375" style="49" customWidth="1"/>
    <col min="15600" max="15604" width="15.140625" style="49"/>
    <col min="15605" max="15605" width="16.28515625" style="49" bestFit="1" customWidth="1"/>
    <col min="15606" max="15608" width="15.140625" style="49"/>
    <col min="15609" max="15609" width="15.7109375" style="49" bestFit="1" customWidth="1"/>
    <col min="15610" max="15849" width="15.140625" style="49"/>
    <col min="15850" max="15850" width="13.85546875" style="49" customWidth="1"/>
    <col min="15851" max="15851" width="47.140625" style="49" bestFit="1" customWidth="1"/>
    <col min="15852" max="15852" width="9" style="49" customWidth="1"/>
    <col min="15853" max="15853" width="10.7109375" style="49" customWidth="1"/>
    <col min="15854" max="15854" width="16.28515625" style="49" bestFit="1" customWidth="1"/>
    <col min="15855" max="15855" width="13.7109375" style="49" customWidth="1"/>
    <col min="15856" max="15860" width="15.140625" style="49"/>
    <col min="15861" max="15861" width="16.28515625" style="49" bestFit="1" customWidth="1"/>
    <col min="15862" max="15864" width="15.140625" style="49"/>
    <col min="15865" max="15865" width="15.7109375" style="49" bestFit="1" customWidth="1"/>
    <col min="15866" max="16105" width="15.140625" style="49"/>
    <col min="16106" max="16106" width="13.85546875" style="49" customWidth="1"/>
    <col min="16107" max="16107" width="47.140625" style="49" bestFit="1" customWidth="1"/>
    <col min="16108" max="16108" width="9" style="49" customWidth="1"/>
    <col min="16109" max="16109" width="10.7109375" style="49" customWidth="1"/>
    <col min="16110" max="16110" width="16.28515625" style="49" bestFit="1" customWidth="1"/>
    <col min="16111" max="16111" width="13.7109375" style="49" customWidth="1"/>
    <col min="16112" max="16116" width="15.140625" style="49"/>
    <col min="16117" max="16117" width="16.28515625" style="49" bestFit="1" customWidth="1"/>
    <col min="16118" max="16120" width="15.140625" style="49"/>
    <col min="16121" max="16121" width="15.7109375" style="49" bestFit="1" customWidth="1"/>
    <col min="16122" max="16384" width="15.140625" style="49"/>
  </cols>
  <sheetData>
    <row r="1" spans="1:12" customFormat="1" ht="10.15" customHeight="1" x14ac:dyDescent="0.25">
      <c r="A1" s="242"/>
      <c r="B1" s="242"/>
      <c r="C1" s="240" t="s">
        <v>213</v>
      </c>
      <c r="D1" s="240"/>
      <c r="E1" s="240"/>
      <c r="F1" s="240"/>
      <c r="G1" s="240"/>
      <c r="H1" s="237" t="s">
        <v>214</v>
      </c>
      <c r="I1" s="237"/>
    </row>
    <row r="2" spans="1:12" s="43" customFormat="1" ht="13.15" customHeight="1" x14ac:dyDescent="0.25">
      <c r="A2" s="242"/>
      <c r="B2" s="242"/>
      <c r="C2" s="240"/>
      <c r="D2" s="240"/>
      <c r="E2" s="240"/>
      <c r="F2" s="240"/>
      <c r="G2" s="240"/>
      <c r="H2" s="238" t="s">
        <v>215</v>
      </c>
      <c r="I2" s="238"/>
      <c r="J2" s="46"/>
      <c r="K2" s="46"/>
      <c r="L2" s="46"/>
    </row>
    <row r="3" spans="1:12" s="43" customFormat="1" ht="13.15" customHeight="1" x14ac:dyDescent="0.25">
      <c r="A3" s="242"/>
      <c r="B3" s="242"/>
      <c r="C3" s="241" t="s">
        <v>216</v>
      </c>
      <c r="D3" s="241"/>
      <c r="E3" s="241"/>
      <c r="F3" s="241"/>
      <c r="G3" s="241"/>
      <c r="H3" s="238" t="s">
        <v>217</v>
      </c>
      <c r="I3" s="238"/>
      <c r="J3" s="46"/>
      <c r="K3" s="46"/>
      <c r="L3" s="46"/>
    </row>
    <row r="4" spans="1:12" s="43" customFormat="1" ht="13.5" customHeight="1" x14ac:dyDescent="0.25">
      <c r="A4" s="242"/>
      <c r="B4" s="242"/>
      <c r="C4" s="241"/>
      <c r="D4" s="241"/>
      <c r="E4" s="241"/>
      <c r="F4" s="241"/>
      <c r="G4" s="241"/>
      <c r="H4" s="239" t="s">
        <v>499</v>
      </c>
      <c r="I4" s="239"/>
      <c r="J4" s="46"/>
      <c r="K4" s="46"/>
      <c r="L4" s="46"/>
    </row>
    <row r="5" spans="1:12" s="43" customFormat="1" ht="12.75" x14ac:dyDescent="0.25">
      <c r="C5" s="197"/>
      <c r="D5" s="197"/>
      <c r="E5" s="197"/>
      <c r="F5" s="197"/>
      <c r="G5" s="197"/>
      <c r="H5" s="197"/>
      <c r="I5" s="47"/>
      <c r="J5" s="47"/>
      <c r="K5" s="47"/>
      <c r="L5" s="47"/>
    </row>
    <row r="6" spans="1:12" s="43" customFormat="1" ht="42" customHeight="1" x14ac:dyDescent="0.25">
      <c r="A6" s="120" t="s">
        <v>220</v>
      </c>
      <c r="C6" s="258" t="str">
        <f>+'Costo Directo'!C7</f>
        <v>Mejoramiento y Ampliación del Servicio de protección contra inundaciones, en ambas márgenes del río Chicama, tramo de la desembocadura al Oceano Pacífico hasta el Puente Punta Moreno, distritos de Ascope, Chicama, Magdalena de Cao, Casa Grande, Santiago de Cao y San Benito, de la Provincia de Ascope del Departamento de la Libertad y la Provincia de Contumazá del Departamento de Cajamarca</v>
      </c>
      <c r="D6" s="258"/>
      <c r="E6" s="258"/>
      <c r="F6" s="258"/>
      <c r="G6" s="258"/>
      <c r="H6" s="258"/>
      <c r="I6" s="258"/>
      <c r="J6" s="104"/>
    </row>
    <row r="7" spans="1:12" s="43" customFormat="1" ht="12.75" x14ac:dyDescent="0.25">
      <c r="A7" s="120" t="s">
        <v>224</v>
      </c>
      <c r="C7" s="73" t="str">
        <f>+'Costo Directo'!C8</f>
        <v>Río Chicama</v>
      </c>
      <c r="D7" s="121"/>
      <c r="E7" s="121"/>
      <c r="F7" s="121"/>
      <c r="G7" s="121"/>
      <c r="H7" s="121"/>
      <c r="I7" s="104"/>
      <c r="J7" s="104"/>
    </row>
    <row r="8" spans="1:12" s="44" customFormat="1" ht="15" customHeight="1" x14ac:dyDescent="0.2">
      <c r="A8" s="122" t="s">
        <v>248</v>
      </c>
      <c r="C8" s="73" t="str">
        <f>+'Costo Directo'!C9</f>
        <v>Paquete N°06</v>
      </c>
      <c r="D8" s="167"/>
      <c r="E8" s="167"/>
      <c r="F8" s="168"/>
      <c r="G8" s="168"/>
      <c r="H8" s="167"/>
      <c r="I8" s="47"/>
    </row>
    <row r="9" spans="1:12" s="45" customFormat="1" ht="13.15" customHeight="1" x14ac:dyDescent="0.25">
      <c r="A9" s="256" t="s">
        <v>249</v>
      </c>
      <c r="B9" s="256"/>
      <c r="C9" s="257" t="s">
        <v>557</v>
      </c>
      <c r="D9" s="73"/>
      <c r="E9" s="73"/>
      <c r="F9" s="73"/>
      <c r="G9" s="73"/>
      <c r="H9" s="73"/>
      <c r="I9" s="169"/>
    </row>
    <row r="10" spans="1:12" s="45" customFormat="1" ht="15" customHeight="1" x14ac:dyDescent="0.25">
      <c r="A10" s="256"/>
      <c r="B10" s="256"/>
      <c r="C10" s="257"/>
      <c r="D10" s="169"/>
      <c r="E10" s="169"/>
      <c r="F10" s="169"/>
      <c r="G10" s="169"/>
      <c r="H10" s="169"/>
      <c r="I10" s="170"/>
      <c r="J10" s="48"/>
      <c r="K10" s="48"/>
      <c r="L10" s="48"/>
    </row>
    <row r="11" spans="1:12" customFormat="1" ht="15" x14ac:dyDescent="0.25">
      <c r="A11" s="120" t="s">
        <v>250</v>
      </c>
      <c r="B11" s="123" t="s">
        <v>251</v>
      </c>
      <c r="C11" s="118"/>
      <c r="D11" s="118"/>
      <c r="E11" s="119"/>
      <c r="F11" s="119"/>
      <c r="G11" s="118"/>
      <c r="H11" s="119"/>
    </row>
    <row r="12" spans="1:12" customFormat="1" ht="15" x14ac:dyDescent="0.25">
      <c r="A12" s="120"/>
      <c r="B12" s="123"/>
      <c r="C12" s="220" t="s">
        <v>500</v>
      </c>
      <c r="D12" s="220"/>
      <c r="E12" s="220"/>
      <c r="F12" s="220"/>
      <c r="G12" s="220"/>
      <c r="H12" s="220"/>
    </row>
    <row r="13" spans="1:12" customFormat="1" ht="64.150000000000006" customHeight="1" x14ac:dyDescent="0.25">
      <c r="A13" s="256" t="s">
        <v>501</v>
      </c>
      <c r="B13" s="256"/>
      <c r="C13" s="256"/>
      <c r="D13" s="256"/>
      <c r="E13" s="256"/>
      <c r="F13" s="256"/>
      <c r="G13" s="256"/>
      <c r="H13" s="256"/>
      <c r="I13" s="256"/>
    </row>
    <row r="14" spans="1:12" x14ac:dyDescent="0.2">
      <c r="A14" s="50"/>
      <c r="B14" s="50"/>
      <c r="C14" s="50"/>
      <c r="D14" s="50"/>
      <c r="E14" s="50"/>
      <c r="F14" s="50"/>
      <c r="G14" s="50"/>
      <c r="H14" s="50"/>
    </row>
    <row r="15" spans="1:12" s="65" customFormat="1" ht="12" x14ac:dyDescent="0.25">
      <c r="A15" s="61"/>
      <c r="B15" s="61"/>
      <c r="C15" s="60" t="s">
        <v>502</v>
      </c>
      <c r="D15" s="61"/>
      <c r="E15" s="61"/>
      <c r="F15" s="61"/>
      <c r="G15" s="61"/>
      <c r="H15" s="62" t="s">
        <v>503</v>
      </c>
      <c r="I15" s="63">
        <f>+'Costo Directo'!G698</f>
        <v>109145257.83999988</v>
      </c>
      <c r="J15" s="64"/>
    </row>
    <row r="16" spans="1:12" s="68" customFormat="1" ht="12" x14ac:dyDescent="0.2">
      <c r="A16" s="67"/>
      <c r="B16" s="67"/>
      <c r="C16" s="67"/>
      <c r="D16" s="67"/>
      <c r="E16" s="67"/>
      <c r="F16" s="67"/>
      <c r="G16" s="67"/>
      <c r="H16" s="67"/>
    </row>
    <row r="17" spans="1:9" s="68" customFormat="1" ht="11.25" customHeight="1" x14ac:dyDescent="0.2">
      <c r="C17" s="253" t="s">
        <v>504</v>
      </c>
      <c r="D17" s="253"/>
      <c r="E17" s="253"/>
      <c r="F17" s="253"/>
      <c r="G17" s="253"/>
      <c r="H17" s="253"/>
      <c r="I17" s="253"/>
    </row>
    <row r="18" spans="1:9" s="65" customFormat="1" ht="14.65" customHeight="1" x14ac:dyDescent="0.25">
      <c r="A18" s="62" t="s">
        <v>253</v>
      </c>
      <c r="B18" s="251" t="s">
        <v>254</v>
      </c>
      <c r="C18" s="252"/>
      <c r="D18" s="62" t="s">
        <v>255</v>
      </c>
      <c r="E18" s="62" t="s">
        <v>505</v>
      </c>
      <c r="F18" s="62" t="s">
        <v>506</v>
      </c>
      <c r="G18" s="62" t="s">
        <v>507</v>
      </c>
      <c r="H18" s="62" t="s">
        <v>508</v>
      </c>
      <c r="I18" s="62" t="s">
        <v>509</v>
      </c>
    </row>
    <row r="19" spans="1:9" s="73" customFormat="1" ht="14.65" customHeight="1" x14ac:dyDescent="0.25">
      <c r="A19" s="70"/>
      <c r="B19" s="245" t="s">
        <v>510</v>
      </c>
      <c r="C19" s="246"/>
      <c r="D19" s="69" t="s">
        <v>261</v>
      </c>
      <c r="E19" s="70">
        <v>1</v>
      </c>
      <c r="F19" s="71">
        <v>1</v>
      </c>
      <c r="G19" s="70">
        <v>13</v>
      </c>
      <c r="H19" s="135">
        <v>15000</v>
      </c>
      <c r="I19" s="72">
        <f t="shared" ref="I19:I23" si="0">E19*F19*G19*H19</f>
        <v>195000</v>
      </c>
    </row>
    <row r="20" spans="1:9" s="73" customFormat="1" ht="14.65" customHeight="1" x14ac:dyDescent="0.25">
      <c r="A20" s="70"/>
      <c r="B20" s="165" t="s">
        <v>560</v>
      </c>
      <c r="C20" s="166"/>
      <c r="D20" s="69" t="s">
        <v>261</v>
      </c>
      <c r="E20" s="70">
        <v>1</v>
      </c>
      <c r="F20" s="71">
        <v>1</v>
      </c>
      <c r="G20" s="70">
        <v>13</v>
      </c>
      <c r="H20" s="135">
        <v>12500</v>
      </c>
      <c r="I20" s="72">
        <f t="shared" ref="I20" si="1">E20*F20*G20*H20</f>
        <v>162500</v>
      </c>
    </row>
    <row r="21" spans="1:9" s="73" customFormat="1" ht="14.65" customHeight="1" x14ac:dyDescent="0.25">
      <c r="A21" s="70"/>
      <c r="B21" s="165" t="s">
        <v>562</v>
      </c>
      <c r="C21" s="166"/>
      <c r="D21" s="69" t="s">
        <v>261</v>
      </c>
      <c r="E21" s="70">
        <v>1</v>
      </c>
      <c r="F21" s="71">
        <v>1</v>
      </c>
      <c r="G21" s="70">
        <v>13</v>
      </c>
      <c r="H21" s="135">
        <v>12500</v>
      </c>
      <c r="I21" s="72">
        <f t="shared" si="0"/>
        <v>162500</v>
      </c>
    </row>
    <row r="22" spans="1:9" s="73" customFormat="1" ht="14.65" customHeight="1" x14ac:dyDescent="0.25">
      <c r="A22" s="70"/>
      <c r="B22" s="165" t="s">
        <v>561</v>
      </c>
      <c r="C22" s="166"/>
      <c r="D22" s="69" t="s">
        <v>261</v>
      </c>
      <c r="E22" s="70">
        <v>1</v>
      </c>
      <c r="F22" s="71">
        <v>1</v>
      </c>
      <c r="G22" s="70">
        <v>13</v>
      </c>
      <c r="H22" s="135">
        <v>13000</v>
      </c>
      <c r="I22" s="72">
        <f t="shared" si="0"/>
        <v>169000</v>
      </c>
    </row>
    <row r="23" spans="1:9" s="73" customFormat="1" ht="14.65" customHeight="1" x14ac:dyDescent="0.25">
      <c r="A23" s="135"/>
      <c r="B23" s="243" t="s">
        <v>511</v>
      </c>
      <c r="C23" s="244"/>
      <c r="D23" s="136" t="s">
        <v>512</v>
      </c>
      <c r="E23" s="135">
        <v>1</v>
      </c>
      <c r="F23" s="176">
        <v>0.42</v>
      </c>
      <c r="G23" s="135">
        <v>1</v>
      </c>
      <c r="H23" s="135">
        <f>+SUM(I19:I22)</f>
        <v>689000</v>
      </c>
      <c r="I23" s="72">
        <f t="shared" si="0"/>
        <v>289380</v>
      </c>
    </row>
    <row r="24" spans="1:9" s="73" customFormat="1" ht="14.65" customHeight="1" x14ac:dyDescent="0.25">
      <c r="A24" s="135"/>
      <c r="B24" s="243" t="s">
        <v>513</v>
      </c>
      <c r="C24" s="244"/>
      <c r="D24" s="136" t="s">
        <v>514</v>
      </c>
      <c r="E24" s="135">
        <v>4</v>
      </c>
      <c r="F24" s="71">
        <v>1</v>
      </c>
      <c r="G24" s="135">
        <v>13</v>
      </c>
      <c r="H24" s="135">
        <v>1600</v>
      </c>
      <c r="I24" s="72">
        <f t="shared" ref="I24:I26" si="2">+H24*G24*E24</f>
        <v>83200</v>
      </c>
    </row>
    <row r="25" spans="1:9" s="73" customFormat="1" ht="14.65" customHeight="1" x14ac:dyDescent="0.25">
      <c r="A25" s="70"/>
      <c r="B25" s="245" t="s">
        <v>516</v>
      </c>
      <c r="C25" s="246"/>
      <c r="D25" s="69" t="s">
        <v>255</v>
      </c>
      <c r="E25" s="70">
        <v>1</v>
      </c>
      <c r="F25" s="135">
        <v>2</v>
      </c>
      <c r="G25" s="70">
        <v>13</v>
      </c>
      <c r="H25" s="70">
        <v>1100</v>
      </c>
      <c r="I25" s="74">
        <f t="shared" si="2"/>
        <v>14300</v>
      </c>
    </row>
    <row r="26" spans="1:9" s="73" customFormat="1" ht="14.65" customHeight="1" x14ac:dyDescent="0.25">
      <c r="A26" s="70"/>
      <c r="B26" s="245" t="s">
        <v>518</v>
      </c>
      <c r="C26" s="246"/>
      <c r="D26" s="69" t="s">
        <v>261</v>
      </c>
      <c r="E26" s="70">
        <v>1</v>
      </c>
      <c r="F26" s="71">
        <v>1</v>
      </c>
      <c r="G26" s="70">
        <v>13</v>
      </c>
      <c r="H26" s="70">
        <v>4500</v>
      </c>
      <c r="I26" s="74">
        <f t="shared" si="2"/>
        <v>58500</v>
      </c>
    </row>
    <row r="27" spans="1:9" s="73" customFormat="1" ht="14.65" customHeight="1" x14ac:dyDescent="0.25">
      <c r="A27" s="70"/>
      <c r="B27" s="245" t="s">
        <v>519</v>
      </c>
      <c r="C27" s="246"/>
      <c r="D27" s="69" t="s">
        <v>261</v>
      </c>
      <c r="E27" s="70">
        <v>1</v>
      </c>
      <c r="F27" s="71">
        <v>1</v>
      </c>
      <c r="G27" s="70">
        <v>13</v>
      </c>
      <c r="H27" s="70">
        <v>2800</v>
      </c>
      <c r="I27" s="74">
        <f t="shared" ref="I27:I31" si="3">+H27*G27*E27</f>
        <v>36400</v>
      </c>
    </row>
    <row r="28" spans="1:9" s="73" customFormat="1" ht="14.65" customHeight="1" x14ac:dyDescent="0.25">
      <c r="A28" s="70"/>
      <c r="B28" s="245" t="s">
        <v>520</v>
      </c>
      <c r="C28" s="246"/>
      <c r="D28" s="69" t="s">
        <v>261</v>
      </c>
      <c r="E28" s="70">
        <v>4</v>
      </c>
      <c r="F28" s="71">
        <v>1</v>
      </c>
      <c r="G28" s="70">
        <v>13</v>
      </c>
      <c r="H28" s="70">
        <v>150</v>
      </c>
      <c r="I28" s="74">
        <f t="shared" si="3"/>
        <v>7800</v>
      </c>
    </row>
    <row r="29" spans="1:9" s="73" customFormat="1" ht="14.65" customHeight="1" x14ac:dyDescent="0.25">
      <c r="A29" s="70"/>
      <c r="B29" s="245" t="s">
        <v>521</v>
      </c>
      <c r="C29" s="246"/>
      <c r="D29" s="69" t="s">
        <v>261</v>
      </c>
      <c r="E29" s="70">
        <v>4</v>
      </c>
      <c r="F29" s="71">
        <v>1</v>
      </c>
      <c r="G29" s="70">
        <v>13</v>
      </c>
      <c r="H29" s="70">
        <v>450</v>
      </c>
      <c r="I29" s="74">
        <f t="shared" si="3"/>
        <v>23400</v>
      </c>
    </row>
    <row r="30" spans="1:9" s="73" customFormat="1" ht="14.65" customHeight="1" x14ac:dyDescent="0.25">
      <c r="A30" s="70"/>
      <c r="B30" s="245" t="s">
        <v>522</v>
      </c>
      <c r="C30" s="246"/>
      <c r="D30" s="69" t="s">
        <v>261</v>
      </c>
      <c r="E30" s="70">
        <v>4</v>
      </c>
      <c r="F30" s="71">
        <v>1</v>
      </c>
      <c r="G30" s="70">
        <v>13</v>
      </c>
      <c r="H30" s="70">
        <v>500</v>
      </c>
      <c r="I30" s="74">
        <f t="shared" si="3"/>
        <v>26000</v>
      </c>
    </row>
    <row r="31" spans="1:9" s="73" customFormat="1" ht="14.65" customHeight="1" x14ac:dyDescent="0.25">
      <c r="A31" s="70"/>
      <c r="B31" s="243" t="s">
        <v>523</v>
      </c>
      <c r="C31" s="244"/>
      <c r="D31" s="136" t="s">
        <v>512</v>
      </c>
      <c r="E31" s="70">
        <v>1</v>
      </c>
      <c r="F31" s="71">
        <v>1</v>
      </c>
      <c r="G31" s="70">
        <v>1</v>
      </c>
      <c r="H31" s="70">
        <f>4*350</f>
        <v>1400</v>
      </c>
      <c r="I31" s="74">
        <f t="shared" si="3"/>
        <v>1400</v>
      </c>
    </row>
    <row r="32" spans="1:9" s="73" customFormat="1" ht="12" x14ac:dyDescent="0.25">
      <c r="A32" s="75"/>
      <c r="B32" s="75"/>
      <c r="C32" s="75"/>
      <c r="D32" s="75"/>
      <c r="E32" s="75"/>
      <c r="F32" s="76"/>
      <c r="G32" s="61"/>
      <c r="H32" s="76" t="s">
        <v>524</v>
      </c>
      <c r="I32" s="77">
        <f>SUM(I19:I31)</f>
        <v>1229380</v>
      </c>
    </row>
    <row r="33" spans="1:9" s="73" customFormat="1" ht="12" x14ac:dyDescent="0.25">
      <c r="A33" s="75"/>
      <c r="B33" s="75"/>
      <c r="C33" s="75"/>
      <c r="D33" s="75"/>
      <c r="E33" s="75"/>
      <c r="F33" s="75"/>
      <c r="G33" s="75"/>
      <c r="H33" s="75"/>
    </row>
    <row r="34" spans="1:9" s="68" customFormat="1" ht="11.25" customHeight="1" x14ac:dyDescent="0.2">
      <c r="C34" s="253" t="s">
        <v>525</v>
      </c>
      <c r="D34" s="253"/>
      <c r="E34" s="253"/>
      <c r="F34" s="253"/>
      <c r="G34" s="253"/>
      <c r="H34" s="253"/>
      <c r="I34" s="253"/>
    </row>
    <row r="35" spans="1:9" s="65" customFormat="1" ht="14.65" customHeight="1" x14ac:dyDescent="0.25">
      <c r="A35" s="62" t="s">
        <v>253</v>
      </c>
      <c r="B35" s="251" t="s">
        <v>254</v>
      </c>
      <c r="C35" s="252"/>
      <c r="D35" s="62" t="s">
        <v>255</v>
      </c>
      <c r="E35" s="62" t="s">
        <v>505</v>
      </c>
      <c r="F35" s="62" t="s">
        <v>506</v>
      </c>
      <c r="G35" s="62" t="s">
        <v>507</v>
      </c>
      <c r="H35" s="62" t="s">
        <v>508</v>
      </c>
      <c r="I35" s="62" t="s">
        <v>509</v>
      </c>
    </row>
    <row r="36" spans="1:9" s="73" customFormat="1" ht="14.65" customHeight="1" x14ac:dyDescent="0.25">
      <c r="A36" s="70"/>
      <c r="B36" s="245" t="s">
        <v>578</v>
      </c>
      <c r="C36" s="246"/>
      <c r="D36" s="69" t="s">
        <v>261</v>
      </c>
      <c r="E36" s="70">
        <v>3</v>
      </c>
      <c r="F36" s="71">
        <v>1</v>
      </c>
      <c r="G36" s="70">
        <v>13</v>
      </c>
      <c r="H36" s="70">
        <v>9500</v>
      </c>
      <c r="I36" s="72">
        <f>E36*F36*G36*H36</f>
        <v>370500</v>
      </c>
    </row>
    <row r="37" spans="1:9" s="73" customFormat="1" ht="14.65" customHeight="1" x14ac:dyDescent="0.25">
      <c r="A37" s="70"/>
      <c r="B37" s="245" t="s">
        <v>578</v>
      </c>
      <c r="C37" s="246"/>
      <c r="D37" s="69" t="s">
        <v>261</v>
      </c>
      <c r="E37" s="70">
        <v>1</v>
      </c>
      <c r="F37" s="71">
        <v>1</v>
      </c>
      <c r="G37" s="70">
        <v>10</v>
      </c>
      <c r="H37" s="70">
        <v>9500</v>
      </c>
      <c r="I37" s="72">
        <f>E37*F37*G37*H37</f>
        <v>95000</v>
      </c>
    </row>
    <row r="38" spans="1:9" s="73" customFormat="1" ht="14.65" customHeight="1" x14ac:dyDescent="0.25">
      <c r="A38" s="70"/>
      <c r="B38" s="245" t="s">
        <v>578</v>
      </c>
      <c r="C38" s="246"/>
      <c r="D38" s="69" t="s">
        <v>261</v>
      </c>
      <c r="E38" s="70">
        <v>1</v>
      </c>
      <c r="F38" s="71">
        <v>1</v>
      </c>
      <c r="G38" s="70">
        <v>5</v>
      </c>
      <c r="H38" s="70">
        <v>9500</v>
      </c>
      <c r="I38" s="72">
        <f>E38*F38*G38*H38</f>
        <v>47500</v>
      </c>
    </row>
    <row r="39" spans="1:9" s="73" customFormat="1" ht="14.65" customHeight="1" x14ac:dyDescent="0.25">
      <c r="A39" s="70"/>
      <c r="B39" s="243" t="s">
        <v>558</v>
      </c>
      <c r="C39" s="244"/>
      <c r="D39" s="136" t="s">
        <v>261</v>
      </c>
      <c r="E39" s="135">
        <v>1</v>
      </c>
      <c r="F39" s="71">
        <v>1</v>
      </c>
      <c r="G39" s="70">
        <v>4</v>
      </c>
      <c r="H39" s="70">
        <v>9500</v>
      </c>
      <c r="I39" s="72">
        <f t="shared" ref="I39:I80" si="4">E39*F39*G39*H39</f>
        <v>38000</v>
      </c>
    </row>
    <row r="40" spans="1:9" s="73" customFormat="1" ht="14.65" customHeight="1" x14ac:dyDescent="0.25">
      <c r="A40" s="70"/>
      <c r="B40" s="243" t="s">
        <v>563</v>
      </c>
      <c r="C40" s="244"/>
      <c r="D40" s="136" t="s">
        <v>261</v>
      </c>
      <c r="E40" s="135">
        <v>1</v>
      </c>
      <c r="F40" s="71">
        <v>1</v>
      </c>
      <c r="G40" s="70">
        <v>13</v>
      </c>
      <c r="H40" s="135">
        <v>5500</v>
      </c>
      <c r="I40" s="72">
        <f t="shared" ref="I40" si="5">E40*F40*G40*H40</f>
        <v>71500</v>
      </c>
    </row>
    <row r="41" spans="1:9" s="73" customFormat="1" ht="14.65" customHeight="1" x14ac:dyDescent="0.25">
      <c r="A41" s="70"/>
      <c r="B41" s="243" t="s">
        <v>564</v>
      </c>
      <c r="C41" s="244"/>
      <c r="D41" s="136" t="s">
        <v>261</v>
      </c>
      <c r="E41" s="135">
        <v>1</v>
      </c>
      <c r="F41" s="71">
        <v>1</v>
      </c>
      <c r="G41" s="70">
        <v>13</v>
      </c>
      <c r="H41" s="135">
        <v>9500</v>
      </c>
      <c r="I41" s="72">
        <f t="shared" ref="I41" si="6">E41*F41*G41*H41</f>
        <v>123500</v>
      </c>
    </row>
    <row r="42" spans="1:9" s="73" customFormat="1" ht="14.65" customHeight="1" x14ac:dyDescent="0.25">
      <c r="A42" s="70"/>
      <c r="B42" s="243" t="s">
        <v>565</v>
      </c>
      <c r="C42" s="244"/>
      <c r="D42" s="136" t="s">
        <v>261</v>
      </c>
      <c r="E42" s="135">
        <v>1</v>
      </c>
      <c r="F42" s="71">
        <v>1</v>
      </c>
      <c r="G42" s="70">
        <v>13</v>
      </c>
      <c r="H42" s="135">
        <v>9500</v>
      </c>
      <c r="I42" s="72">
        <f t="shared" ref="I42" si="7">E42*F42*G42*H42</f>
        <v>123500</v>
      </c>
    </row>
    <row r="43" spans="1:9" s="73" customFormat="1" ht="14.65" customHeight="1" x14ac:dyDescent="0.25">
      <c r="A43" s="70"/>
      <c r="B43" s="243" t="s">
        <v>566</v>
      </c>
      <c r="C43" s="244"/>
      <c r="D43" s="136" t="s">
        <v>261</v>
      </c>
      <c r="E43" s="135">
        <v>1</v>
      </c>
      <c r="F43" s="71">
        <v>1</v>
      </c>
      <c r="G43" s="70">
        <v>13</v>
      </c>
      <c r="H43" s="135">
        <v>9500</v>
      </c>
      <c r="I43" s="72">
        <f t="shared" ref="I43" si="8">E43*F43*G43*H43</f>
        <v>123500</v>
      </c>
    </row>
    <row r="44" spans="1:9" s="73" customFormat="1" ht="14.65" customHeight="1" x14ac:dyDescent="0.25">
      <c r="A44" s="70"/>
      <c r="B44" s="243" t="s">
        <v>567</v>
      </c>
      <c r="C44" s="244"/>
      <c r="D44" s="136" t="s">
        <v>261</v>
      </c>
      <c r="E44" s="135">
        <v>1</v>
      </c>
      <c r="F44" s="71">
        <v>1</v>
      </c>
      <c r="G44" s="70">
        <v>13</v>
      </c>
      <c r="H44" s="135">
        <v>5500</v>
      </c>
      <c r="I44" s="72">
        <f t="shared" ref="I44" si="9">E44*F44*G44*H44</f>
        <v>71500</v>
      </c>
    </row>
    <row r="45" spans="1:9" s="73" customFormat="1" ht="14.65" customHeight="1" x14ac:dyDescent="0.25">
      <c r="A45" s="70"/>
      <c r="B45" s="243" t="s">
        <v>567</v>
      </c>
      <c r="C45" s="244"/>
      <c r="D45" s="136" t="s">
        <v>261</v>
      </c>
      <c r="E45" s="135">
        <v>1</v>
      </c>
      <c r="F45" s="71">
        <v>1</v>
      </c>
      <c r="G45" s="70">
        <v>8</v>
      </c>
      <c r="H45" s="135">
        <v>5500</v>
      </c>
      <c r="I45" s="72">
        <f t="shared" ref="I45" si="10">E45*F45*G45*H45</f>
        <v>44000</v>
      </c>
    </row>
    <row r="46" spans="1:9" s="73" customFormat="1" ht="14.65" customHeight="1" x14ac:dyDescent="0.25">
      <c r="A46" s="70"/>
      <c r="B46" s="243" t="s">
        <v>568</v>
      </c>
      <c r="C46" s="244"/>
      <c r="D46" s="136" t="s">
        <v>261</v>
      </c>
      <c r="E46" s="135">
        <v>2</v>
      </c>
      <c r="F46" s="71">
        <v>1</v>
      </c>
      <c r="G46" s="135">
        <v>13</v>
      </c>
      <c r="H46" s="135">
        <v>6500</v>
      </c>
      <c r="I46" s="72">
        <f t="shared" ref="I46" si="11">E46*F46*G46*H46</f>
        <v>169000</v>
      </c>
    </row>
    <row r="47" spans="1:9" s="73" customFormat="1" ht="14.65" customHeight="1" x14ac:dyDescent="0.25">
      <c r="A47" s="70"/>
      <c r="B47" s="243" t="s">
        <v>568</v>
      </c>
      <c r="C47" s="244"/>
      <c r="D47" s="136" t="s">
        <v>261</v>
      </c>
      <c r="E47" s="135">
        <v>1</v>
      </c>
      <c r="F47" s="71">
        <v>1</v>
      </c>
      <c r="G47" s="135">
        <v>9</v>
      </c>
      <c r="H47" s="135">
        <v>6500</v>
      </c>
      <c r="I47" s="72">
        <f t="shared" ref="I47" si="12">E47*F47*G47*H47</f>
        <v>58500</v>
      </c>
    </row>
    <row r="48" spans="1:9" s="73" customFormat="1" ht="14.65" customHeight="1" x14ac:dyDescent="0.25">
      <c r="A48" s="70"/>
      <c r="B48" s="243" t="s">
        <v>568</v>
      </c>
      <c r="C48" s="244"/>
      <c r="D48" s="136" t="s">
        <v>261</v>
      </c>
      <c r="E48" s="135">
        <v>1</v>
      </c>
      <c r="F48" s="71">
        <v>1</v>
      </c>
      <c r="G48" s="135">
        <v>8</v>
      </c>
      <c r="H48" s="135">
        <v>6500</v>
      </c>
      <c r="I48" s="72">
        <f t="shared" ref="I48" si="13">E48*F48*G48*H48</f>
        <v>52000</v>
      </c>
    </row>
    <row r="49" spans="1:9" s="73" customFormat="1" ht="14.65" customHeight="1" x14ac:dyDescent="0.25">
      <c r="A49" s="70"/>
      <c r="B49" s="243" t="s">
        <v>569</v>
      </c>
      <c r="C49" s="244"/>
      <c r="D49" s="136" t="s">
        <v>261</v>
      </c>
      <c r="E49" s="135">
        <v>4</v>
      </c>
      <c r="F49" s="71">
        <v>1</v>
      </c>
      <c r="G49" s="135">
        <v>13</v>
      </c>
      <c r="H49" s="135">
        <v>4500</v>
      </c>
      <c r="I49" s="72">
        <f t="shared" ref="I49" si="14">E49*F49*G49*H49</f>
        <v>234000</v>
      </c>
    </row>
    <row r="50" spans="1:9" s="73" customFormat="1" ht="14.65" customHeight="1" x14ac:dyDescent="0.25">
      <c r="A50" s="70"/>
      <c r="B50" s="243" t="s">
        <v>569</v>
      </c>
      <c r="C50" s="244"/>
      <c r="D50" s="136" t="s">
        <v>261</v>
      </c>
      <c r="E50" s="135">
        <v>2</v>
      </c>
      <c r="F50" s="71">
        <v>1</v>
      </c>
      <c r="G50" s="135">
        <v>8</v>
      </c>
      <c r="H50" s="135">
        <v>4500</v>
      </c>
      <c r="I50" s="72">
        <f t="shared" ref="I50" si="15">E50*F50*G50*H50</f>
        <v>72000</v>
      </c>
    </row>
    <row r="51" spans="1:9" s="73" customFormat="1" ht="14.65" customHeight="1" x14ac:dyDescent="0.25">
      <c r="A51" s="70"/>
      <c r="B51" s="243" t="s">
        <v>570</v>
      </c>
      <c r="C51" s="244"/>
      <c r="D51" s="136" t="s">
        <v>261</v>
      </c>
      <c r="E51" s="135">
        <v>1</v>
      </c>
      <c r="F51" s="71">
        <v>1</v>
      </c>
      <c r="G51" s="135">
        <v>13</v>
      </c>
      <c r="H51" s="135">
        <v>6500</v>
      </c>
      <c r="I51" s="72">
        <f t="shared" ref="I51" si="16">E51*F51*G51*H51</f>
        <v>84500</v>
      </c>
    </row>
    <row r="52" spans="1:9" s="73" customFormat="1" ht="14.65" customHeight="1" x14ac:dyDescent="0.25">
      <c r="A52" s="70"/>
      <c r="B52" s="243" t="s">
        <v>571</v>
      </c>
      <c r="C52" s="244"/>
      <c r="D52" s="136" t="s">
        <v>261</v>
      </c>
      <c r="E52" s="135">
        <v>1</v>
      </c>
      <c r="F52" s="71">
        <v>1</v>
      </c>
      <c r="G52" s="135">
        <v>13</v>
      </c>
      <c r="H52" s="135">
        <v>6500</v>
      </c>
      <c r="I52" s="72">
        <f t="shared" ref="I52" si="17">E52*F52*G52*H52</f>
        <v>84500</v>
      </c>
    </row>
    <row r="53" spans="1:9" s="73" customFormat="1" ht="14.65" customHeight="1" x14ac:dyDescent="0.25">
      <c r="A53" s="70"/>
      <c r="B53" s="243" t="s">
        <v>572</v>
      </c>
      <c r="C53" s="244"/>
      <c r="D53" s="136" t="s">
        <v>261</v>
      </c>
      <c r="E53" s="135">
        <v>1</v>
      </c>
      <c r="F53" s="71">
        <v>1</v>
      </c>
      <c r="G53" s="135">
        <v>13</v>
      </c>
      <c r="H53" s="135">
        <v>6500</v>
      </c>
      <c r="I53" s="72">
        <f t="shared" ref="I53" si="18">E53*F53*G53*H53</f>
        <v>84500</v>
      </c>
    </row>
    <row r="54" spans="1:9" s="73" customFormat="1" ht="14.65" customHeight="1" x14ac:dyDescent="0.25">
      <c r="A54" s="70"/>
      <c r="B54" s="243" t="s">
        <v>573</v>
      </c>
      <c r="C54" s="244"/>
      <c r="D54" s="136" t="s">
        <v>261</v>
      </c>
      <c r="E54" s="135">
        <v>1</v>
      </c>
      <c r="F54" s="71">
        <v>1</v>
      </c>
      <c r="G54" s="135">
        <v>13</v>
      </c>
      <c r="H54" s="135">
        <v>6500</v>
      </c>
      <c r="I54" s="72">
        <f t="shared" ref="I54" si="19">E54*F54*G54*H54</f>
        <v>84500</v>
      </c>
    </row>
    <row r="55" spans="1:9" s="73" customFormat="1" ht="14.65" customHeight="1" x14ac:dyDescent="0.25">
      <c r="A55" s="70"/>
      <c r="B55" s="243" t="s">
        <v>574</v>
      </c>
      <c r="C55" s="244"/>
      <c r="D55" s="136" t="s">
        <v>261</v>
      </c>
      <c r="E55" s="135">
        <v>1</v>
      </c>
      <c r="F55" s="71">
        <v>1</v>
      </c>
      <c r="G55" s="135">
        <v>13</v>
      </c>
      <c r="H55" s="135">
        <v>4500</v>
      </c>
      <c r="I55" s="72">
        <f t="shared" ref="I55" si="20">E55*F55*G55*H55</f>
        <v>58500</v>
      </c>
    </row>
    <row r="56" spans="1:9" s="73" customFormat="1" ht="14.65" customHeight="1" x14ac:dyDescent="0.25">
      <c r="A56" s="70"/>
      <c r="B56" s="243" t="s">
        <v>563</v>
      </c>
      <c r="C56" s="244"/>
      <c r="D56" s="136" t="s">
        <v>261</v>
      </c>
      <c r="E56" s="135">
        <v>1</v>
      </c>
      <c r="F56" s="71">
        <v>1</v>
      </c>
      <c r="G56" s="135">
        <v>13</v>
      </c>
      <c r="H56" s="135">
        <v>4500</v>
      </c>
      <c r="I56" s="72">
        <f t="shared" ref="I56" si="21">E56*F56*G56*H56</f>
        <v>58500</v>
      </c>
    </row>
    <row r="57" spans="1:9" s="73" customFormat="1" ht="14.65" customHeight="1" x14ac:dyDescent="0.25">
      <c r="A57" s="70"/>
      <c r="B57" s="243" t="s">
        <v>575</v>
      </c>
      <c r="C57" s="244"/>
      <c r="D57" s="136" t="s">
        <v>261</v>
      </c>
      <c r="E57" s="135">
        <v>2</v>
      </c>
      <c r="F57" s="71">
        <v>1</v>
      </c>
      <c r="G57" s="135">
        <v>13</v>
      </c>
      <c r="H57" s="135">
        <v>4500</v>
      </c>
      <c r="I57" s="72">
        <f t="shared" ref="I57" si="22">E57*F57*G57*H57</f>
        <v>117000</v>
      </c>
    </row>
    <row r="58" spans="1:9" s="73" customFormat="1" ht="14.65" customHeight="1" x14ac:dyDescent="0.25">
      <c r="A58" s="70"/>
      <c r="B58" s="243" t="s">
        <v>575</v>
      </c>
      <c r="C58" s="244"/>
      <c r="D58" s="136" t="s">
        <v>261</v>
      </c>
      <c r="E58" s="135">
        <v>1</v>
      </c>
      <c r="F58" s="71">
        <v>1</v>
      </c>
      <c r="G58" s="135">
        <v>12</v>
      </c>
      <c r="H58" s="135">
        <v>4500</v>
      </c>
      <c r="I58" s="72">
        <f t="shared" ref="I58" si="23">E58*F58*G58*H58</f>
        <v>54000</v>
      </c>
    </row>
    <row r="59" spans="1:9" s="73" customFormat="1" ht="14.65" customHeight="1" x14ac:dyDescent="0.25">
      <c r="A59" s="70"/>
      <c r="B59" s="243" t="s">
        <v>575</v>
      </c>
      <c r="C59" s="244"/>
      <c r="D59" s="136" t="s">
        <v>261</v>
      </c>
      <c r="E59" s="135">
        <v>2</v>
      </c>
      <c r="F59" s="71">
        <v>1</v>
      </c>
      <c r="G59" s="135">
        <v>8</v>
      </c>
      <c r="H59" s="135">
        <v>4500</v>
      </c>
      <c r="I59" s="72">
        <f t="shared" ref="I59" si="24">E59*F59*G59*H59</f>
        <v>72000</v>
      </c>
    </row>
    <row r="60" spans="1:9" s="73" customFormat="1" ht="14.65" customHeight="1" x14ac:dyDescent="0.25">
      <c r="A60" s="70"/>
      <c r="B60" s="243" t="s">
        <v>576</v>
      </c>
      <c r="C60" s="244"/>
      <c r="D60" s="136" t="s">
        <v>261</v>
      </c>
      <c r="E60" s="135">
        <v>3</v>
      </c>
      <c r="F60" s="71">
        <v>1</v>
      </c>
      <c r="G60" s="135">
        <v>13</v>
      </c>
      <c r="H60" s="135">
        <v>4500</v>
      </c>
      <c r="I60" s="72">
        <f t="shared" ref="I60" si="25">E60*F60*G60*H60</f>
        <v>175500</v>
      </c>
    </row>
    <row r="61" spans="1:9" s="73" customFormat="1" ht="14.65" customHeight="1" x14ac:dyDescent="0.25">
      <c r="A61" s="70"/>
      <c r="B61" s="243" t="s">
        <v>576</v>
      </c>
      <c r="C61" s="244"/>
      <c r="D61" s="136" t="s">
        <v>261</v>
      </c>
      <c r="E61" s="135">
        <v>1</v>
      </c>
      <c r="F61" s="71">
        <v>1</v>
      </c>
      <c r="G61" s="135">
        <v>8</v>
      </c>
      <c r="H61" s="135">
        <v>4500</v>
      </c>
      <c r="I61" s="72">
        <f t="shared" ref="I61" si="26">E61*F61*G61*H61</f>
        <v>36000</v>
      </c>
    </row>
    <row r="62" spans="1:9" s="73" customFormat="1" ht="14.65" customHeight="1" x14ac:dyDescent="0.25">
      <c r="A62" s="70"/>
      <c r="B62" s="243" t="s">
        <v>577</v>
      </c>
      <c r="C62" s="244"/>
      <c r="D62" s="136" t="s">
        <v>261</v>
      </c>
      <c r="E62" s="135">
        <v>2</v>
      </c>
      <c r="F62" s="71">
        <v>1</v>
      </c>
      <c r="G62" s="135">
        <v>13</v>
      </c>
      <c r="H62" s="135">
        <v>4500</v>
      </c>
      <c r="I62" s="72">
        <f t="shared" ref="I62" si="27">E62*F62*G62*H62</f>
        <v>117000</v>
      </c>
    </row>
    <row r="63" spans="1:9" s="73" customFormat="1" ht="14.65" customHeight="1" x14ac:dyDescent="0.25">
      <c r="A63" s="70"/>
      <c r="B63" s="243" t="s">
        <v>577</v>
      </c>
      <c r="C63" s="244"/>
      <c r="D63" s="136" t="s">
        <v>261</v>
      </c>
      <c r="E63" s="135">
        <v>1</v>
      </c>
      <c r="F63" s="71">
        <v>1</v>
      </c>
      <c r="G63" s="135">
        <v>12</v>
      </c>
      <c r="H63" s="135">
        <v>4500</v>
      </c>
      <c r="I63" s="72">
        <f t="shared" ref="I63" si="28">E63*F63*G63*H63</f>
        <v>54000</v>
      </c>
    </row>
    <row r="64" spans="1:9" s="73" customFormat="1" ht="14.65" customHeight="1" x14ac:dyDescent="0.25">
      <c r="A64" s="70"/>
      <c r="B64" s="243" t="s">
        <v>577</v>
      </c>
      <c r="C64" s="244"/>
      <c r="D64" s="136" t="s">
        <v>261</v>
      </c>
      <c r="E64" s="135">
        <v>1</v>
      </c>
      <c r="F64" s="71">
        <v>1</v>
      </c>
      <c r="G64" s="135">
        <v>8</v>
      </c>
      <c r="H64" s="135">
        <v>4500</v>
      </c>
      <c r="I64" s="72">
        <f t="shared" ref="I64:I65" si="29">E64*F64*G64*H64</f>
        <v>36000</v>
      </c>
    </row>
    <row r="65" spans="1:9" s="73" customFormat="1" ht="14.65" customHeight="1" x14ac:dyDescent="0.25">
      <c r="A65" s="70"/>
      <c r="B65" s="243" t="s">
        <v>511</v>
      </c>
      <c r="C65" s="244"/>
      <c r="D65" s="136" t="s">
        <v>512</v>
      </c>
      <c r="E65" s="135">
        <v>1</v>
      </c>
      <c r="F65" s="71">
        <v>0.42</v>
      </c>
      <c r="G65" s="135">
        <v>1</v>
      </c>
      <c r="H65" s="135">
        <f>+SUM(I36:I64)</f>
        <v>2810500</v>
      </c>
      <c r="I65" s="72">
        <f t="shared" si="29"/>
        <v>1180410</v>
      </c>
    </row>
    <row r="66" spans="1:9" s="73" customFormat="1" ht="14.65" customHeight="1" x14ac:dyDescent="0.25">
      <c r="A66" s="70"/>
      <c r="B66" s="245" t="s">
        <v>513</v>
      </c>
      <c r="C66" s="246"/>
      <c r="D66" s="69" t="s">
        <v>514</v>
      </c>
      <c r="E66" s="70">
        <f>+E36+E40+E41+E42+E43+E44+E51+E52+E53</f>
        <v>11</v>
      </c>
      <c r="F66" s="71">
        <v>1</v>
      </c>
      <c r="G66" s="70">
        <v>13</v>
      </c>
      <c r="H66" s="70">
        <v>1600</v>
      </c>
      <c r="I66" s="72">
        <f t="shared" si="4"/>
        <v>228800</v>
      </c>
    </row>
    <row r="67" spans="1:9" s="73" customFormat="1" ht="14.65" customHeight="1" x14ac:dyDescent="0.25">
      <c r="A67" s="70"/>
      <c r="B67" s="245" t="s">
        <v>513</v>
      </c>
      <c r="C67" s="246"/>
      <c r="D67" s="69" t="s">
        <v>514</v>
      </c>
      <c r="E67" s="70">
        <f>+E37</f>
        <v>1</v>
      </c>
      <c r="F67" s="71">
        <v>1</v>
      </c>
      <c r="G67" s="70">
        <v>10</v>
      </c>
      <c r="H67" s="70">
        <v>1600</v>
      </c>
      <c r="I67" s="72">
        <f t="shared" ref="I67" si="30">E67*F67*G67*H67</f>
        <v>16000</v>
      </c>
    </row>
    <row r="68" spans="1:9" s="73" customFormat="1" ht="14.65" customHeight="1" x14ac:dyDescent="0.25">
      <c r="A68" s="70"/>
      <c r="B68" s="245" t="s">
        <v>513</v>
      </c>
      <c r="C68" s="246"/>
      <c r="D68" s="69" t="s">
        <v>514</v>
      </c>
      <c r="E68" s="70">
        <f>+E45</f>
        <v>1</v>
      </c>
      <c r="F68" s="71">
        <v>1</v>
      </c>
      <c r="G68" s="70">
        <v>8</v>
      </c>
      <c r="H68" s="70">
        <v>1600</v>
      </c>
      <c r="I68" s="72">
        <f t="shared" ref="I68" si="31">E68*F68*G68*H68</f>
        <v>12800</v>
      </c>
    </row>
    <row r="69" spans="1:9" s="73" customFormat="1" ht="14.65" customHeight="1" x14ac:dyDescent="0.25">
      <c r="A69" s="70"/>
      <c r="B69" s="245" t="s">
        <v>513</v>
      </c>
      <c r="C69" s="246"/>
      <c r="D69" s="69" t="s">
        <v>514</v>
      </c>
      <c r="E69" s="70">
        <f>+E38</f>
        <v>1</v>
      </c>
      <c r="F69" s="71">
        <v>1</v>
      </c>
      <c r="G69" s="70">
        <v>5</v>
      </c>
      <c r="H69" s="70">
        <v>1600</v>
      </c>
      <c r="I69" s="72">
        <f t="shared" ref="I69" si="32">E69*F69*G69*H69</f>
        <v>8000</v>
      </c>
    </row>
    <row r="70" spans="1:9" s="73" customFormat="1" ht="14.65" customHeight="1" x14ac:dyDescent="0.25">
      <c r="A70" s="70"/>
      <c r="B70" s="245" t="s">
        <v>513</v>
      </c>
      <c r="C70" s="246"/>
      <c r="D70" s="69" t="s">
        <v>514</v>
      </c>
      <c r="E70" s="70">
        <f>+E39</f>
        <v>1</v>
      </c>
      <c r="F70" s="71">
        <v>1</v>
      </c>
      <c r="G70" s="70">
        <v>4</v>
      </c>
      <c r="H70" s="70">
        <v>1600</v>
      </c>
      <c r="I70" s="72">
        <f t="shared" ref="I70" si="33">E70*F70*G70*H70</f>
        <v>6400</v>
      </c>
    </row>
    <row r="71" spans="1:9" s="73" customFormat="1" ht="14.65" customHeight="1" x14ac:dyDescent="0.25">
      <c r="A71" s="70"/>
      <c r="B71" s="243" t="s">
        <v>515</v>
      </c>
      <c r="C71" s="244"/>
      <c r="D71" s="136" t="s">
        <v>514</v>
      </c>
      <c r="E71" s="135">
        <f>+E46+E49+E54+E55+E56+E57+E60+E62+E64</f>
        <v>17</v>
      </c>
      <c r="F71" s="71">
        <v>1</v>
      </c>
      <c r="G71" s="135">
        <v>13</v>
      </c>
      <c r="H71" s="135">
        <v>1600</v>
      </c>
      <c r="I71" s="72">
        <f t="shared" si="4"/>
        <v>353600</v>
      </c>
    </row>
    <row r="72" spans="1:9" s="73" customFormat="1" ht="14.65" customHeight="1" x14ac:dyDescent="0.25">
      <c r="A72" s="70"/>
      <c r="B72" s="243" t="s">
        <v>515</v>
      </c>
      <c r="C72" s="244"/>
      <c r="D72" s="136" t="s">
        <v>514</v>
      </c>
      <c r="E72" s="135">
        <f>+E58</f>
        <v>1</v>
      </c>
      <c r="F72" s="71">
        <v>1</v>
      </c>
      <c r="G72" s="135">
        <v>12</v>
      </c>
      <c r="H72" s="135">
        <v>1600</v>
      </c>
      <c r="I72" s="72">
        <f t="shared" ref="I72" si="34">E72*F72*G72*H72</f>
        <v>19200</v>
      </c>
    </row>
    <row r="73" spans="1:9" s="73" customFormat="1" ht="14.65" customHeight="1" x14ac:dyDescent="0.25">
      <c r="A73" s="70"/>
      <c r="B73" s="243" t="s">
        <v>515</v>
      </c>
      <c r="C73" s="244"/>
      <c r="D73" s="136" t="s">
        <v>514</v>
      </c>
      <c r="E73" s="135">
        <f>+E47</f>
        <v>1</v>
      </c>
      <c r="F73" s="71">
        <v>1</v>
      </c>
      <c r="G73" s="135">
        <v>9</v>
      </c>
      <c r="H73" s="135">
        <v>1600</v>
      </c>
      <c r="I73" s="72">
        <f t="shared" ref="I73" si="35">E73*F73*G73*H73</f>
        <v>14400</v>
      </c>
    </row>
    <row r="74" spans="1:9" s="73" customFormat="1" ht="14.65" customHeight="1" x14ac:dyDescent="0.25">
      <c r="A74" s="70"/>
      <c r="B74" s="243" t="s">
        <v>515</v>
      </c>
      <c r="C74" s="244"/>
      <c r="D74" s="136" t="s">
        <v>514</v>
      </c>
      <c r="E74" s="135">
        <f>+E48+E50+E59+E61+E63</f>
        <v>7</v>
      </c>
      <c r="F74" s="71">
        <v>1</v>
      </c>
      <c r="G74" s="135">
        <v>8</v>
      </c>
      <c r="H74" s="135">
        <v>1600</v>
      </c>
      <c r="I74" s="72">
        <f t="shared" ref="I74" si="36">E74*F74*G74*H74</f>
        <v>89600</v>
      </c>
    </row>
    <row r="75" spans="1:9" s="73" customFormat="1" ht="14.65" customHeight="1" x14ac:dyDescent="0.25">
      <c r="A75" s="70"/>
      <c r="B75" s="261" t="s">
        <v>526</v>
      </c>
      <c r="C75" s="262"/>
      <c r="D75" s="171" t="s">
        <v>255</v>
      </c>
      <c r="E75" s="172">
        <f>+E66</f>
        <v>11</v>
      </c>
      <c r="F75" s="173">
        <v>2</v>
      </c>
      <c r="G75" s="172">
        <f>+G66</f>
        <v>13</v>
      </c>
      <c r="H75" s="172">
        <v>850</v>
      </c>
      <c r="I75" s="174">
        <f t="shared" si="4"/>
        <v>243100</v>
      </c>
    </row>
    <row r="76" spans="1:9" s="73" customFormat="1" ht="14.65" customHeight="1" x14ac:dyDescent="0.25">
      <c r="A76" s="70"/>
      <c r="B76" s="261" t="s">
        <v>526</v>
      </c>
      <c r="C76" s="262"/>
      <c r="D76" s="171" t="s">
        <v>255</v>
      </c>
      <c r="E76" s="172">
        <f t="shared" ref="E76:E79" si="37">+E67</f>
        <v>1</v>
      </c>
      <c r="F76" s="173">
        <v>2</v>
      </c>
      <c r="G76" s="172">
        <f t="shared" ref="G76:G79" si="38">+G67</f>
        <v>10</v>
      </c>
      <c r="H76" s="172">
        <v>850</v>
      </c>
      <c r="I76" s="174">
        <f t="shared" ref="I76" si="39">E76*F76*G76*H76</f>
        <v>17000</v>
      </c>
    </row>
    <row r="77" spans="1:9" s="73" customFormat="1" ht="14.65" customHeight="1" x14ac:dyDescent="0.25">
      <c r="A77" s="70"/>
      <c r="B77" s="261" t="s">
        <v>526</v>
      </c>
      <c r="C77" s="262"/>
      <c r="D77" s="171" t="s">
        <v>255</v>
      </c>
      <c r="E77" s="172">
        <f t="shared" si="37"/>
        <v>1</v>
      </c>
      <c r="F77" s="173">
        <v>2</v>
      </c>
      <c r="G77" s="172">
        <f t="shared" si="38"/>
        <v>8</v>
      </c>
      <c r="H77" s="172">
        <v>850</v>
      </c>
      <c r="I77" s="174">
        <f t="shared" ref="I77" si="40">E77*F77*G77*H77</f>
        <v>13600</v>
      </c>
    </row>
    <row r="78" spans="1:9" s="73" customFormat="1" ht="14.65" customHeight="1" x14ac:dyDescent="0.25">
      <c r="A78" s="70"/>
      <c r="B78" s="261" t="s">
        <v>526</v>
      </c>
      <c r="C78" s="262"/>
      <c r="D78" s="171" t="s">
        <v>255</v>
      </c>
      <c r="E78" s="172">
        <f t="shared" si="37"/>
        <v>1</v>
      </c>
      <c r="F78" s="173">
        <v>2</v>
      </c>
      <c r="G78" s="172">
        <f t="shared" si="38"/>
        <v>5</v>
      </c>
      <c r="H78" s="172">
        <v>850</v>
      </c>
      <c r="I78" s="174">
        <f t="shared" ref="I78" si="41">E78*F78*G78*H78</f>
        <v>8500</v>
      </c>
    </row>
    <row r="79" spans="1:9" s="73" customFormat="1" ht="14.65" customHeight="1" x14ac:dyDescent="0.25">
      <c r="A79" s="70"/>
      <c r="B79" s="261" t="s">
        <v>526</v>
      </c>
      <c r="C79" s="262"/>
      <c r="D79" s="171" t="s">
        <v>255</v>
      </c>
      <c r="E79" s="172">
        <f t="shared" si="37"/>
        <v>1</v>
      </c>
      <c r="F79" s="173">
        <v>2</v>
      </c>
      <c r="G79" s="172">
        <f t="shared" si="38"/>
        <v>4</v>
      </c>
      <c r="H79" s="172">
        <v>850</v>
      </c>
      <c r="I79" s="174">
        <f t="shared" ref="I79" si="42">E79*F79*G79*H79</f>
        <v>6800</v>
      </c>
    </row>
    <row r="80" spans="1:9" s="73" customFormat="1" ht="14.65" customHeight="1" x14ac:dyDescent="0.25">
      <c r="A80" s="70"/>
      <c r="B80" s="254" t="s">
        <v>517</v>
      </c>
      <c r="C80" s="255"/>
      <c r="D80" s="175" t="s">
        <v>255</v>
      </c>
      <c r="E80" s="173">
        <f>+E71</f>
        <v>17</v>
      </c>
      <c r="F80" s="173">
        <v>1</v>
      </c>
      <c r="G80" s="172">
        <f>+G71</f>
        <v>13</v>
      </c>
      <c r="H80" s="172">
        <v>850</v>
      </c>
      <c r="I80" s="174">
        <f t="shared" si="4"/>
        <v>187850</v>
      </c>
    </row>
    <row r="81" spans="1:9" s="73" customFormat="1" ht="14.65" customHeight="1" x14ac:dyDescent="0.25">
      <c r="A81" s="70"/>
      <c r="B81" s="254" t="s">
        <v>517</v>
      </c>
      <c r="C81" s="255"/>
      <c r="D81" s="175" t="s">
        <v>255</v>
      </c>
      <c r="E81" s="173">
        <f t="shared" ref="E81:E83" si="43">+E72</f>
        <v>1</v>
      </c>
      <c r="F81" s="173">
        <v>1</v>
      </c>
      <c r="G81" s="172">
        <f t="shared" ref="G81:G83" si="44">+G72</f>
        <v>12</v>
      </c>
      <c r="H81" s="172">
        <v>850</v>
      </c>
      <c r="I81" s="174">
        <f t="shared" ref="I81" si="45">E81*F81*G81*H81</f>
        <v>10200</v>
      </c>
    </row>
    <row r="82" spans="1:9" s="73" customFormat="1" ht="14.65" customHeight="1" x14ac:dyDescent="0.25">
      <c r="A82" s="70"/>
      <c r="B82" s="254" t="s">
        <v>517</v>
      </c>
      <c r="C82" s="255"/>
      <c r="D82" s="175" t="s">
        <v>255</v>
      </c>
      <c r="E82" s="173">
        <f t="shared" si="43"/>
        <v>1</v>
      </c>
      <c r="F82" s="173">
        <v>1</v>
      </c>
      <c r="G82" s="172">
        <f t="shared" si="44"/>
        <v>9</v>
      </c>
      <c r="H82" s="172">
        <v>850</v>
      </c>
      <c r="I82" s="174">
        <f t="shared" ref="I82" si="46">E82*F82*G82*H82</f>
        <v>7650</v>
      </c>
    </row>
    <row r="83" spans="1:9" s="73" customFormat="1" ht="14.65" customHeight="1" x14ac:dyDescent="0.25">
      <c r="A83" s="70"/>
      <c r="B83" s="254" t="s">
        <v>517</v>
      </c>
      <c r="C83" s="255"/>
      <c r="D83" s="175" t="s">
        <v>255</v>
      </c>
      <c r="E83" s="173">
        <f t="shared" si="43"/>
        <v>7</v>
      </c>
      <c r="F83" s="173">
        <v>1</v>
      </c>
      <c r="G83" s="172">
        <f t="shared" si="44"/>
        <v>8</v>
      </c>
      <c r="H83" s="172">
        <v>850</v>
      </c>
      <c r="I83" s="174">
        <f t="shared" ref="I83" si="47">E83*F83*G83*H83</f>
        <v>47600</v>
      </c>
    </row>
    <row r="84" spans="1:9" s="73" customFormat="1" ht="14.65" customHeight="1" x14ac:dyDescent="0.25">
      <c r="A84" s="70"/>
      <c r="B84" s="243" t="s">
        <v>579</v>
      </c>
      <c r="C84" s="244"/>
      <c r="D84" s="136" t="s">
        <v>261</v>
      </c>
      <c r="E84" s="135">
        <f>+E62</f>
        <v>2</v>
      </c>
      <c r="F84" s="71">
        <v>1</v>
      </c>
      <c r="G84" s="135">
        <f>+G62</f>
        <v>13</v>
      </c>
      <c r="H84" s="135">
        <v>6500</v>
      </c>
      <c r="I84" s="72">
        <f>+H84*G84*E84</f>
        <v>169000</v>
      </c>
    </row>
    <row r="85" spans="1:9" s="73" customFormat="1" ht="14.65" customHeight="1" x14ac:dyDescent="0.25">
      <c r="A85" s="70"/>
      <c r="B85" s="243" t="s">
        <v>579</v>
      </c>
      <c r="C85" s="244"/>
      <c r="D85" s="136" t="s">
        <v>261</v>
      </c>
      <c r="E85" s="135">
        <v>1</v>
      </c>
      <c r="F85" s="71">
        <v>1</v>
      </c>
      <c r="G85" s="135">
        <f>+G63</f>
        <v>12</v>
      </c>
      <c r="H85" s="135">
        <v>6500</v>
      </c>
      <c r="I85" s="72">
        <f>+H85*G85*E85</f>
        <v>78000</v>
      </c>
    </row>
    <row r="86" spans="1:9" s="73" customFormat="1" ht="14.65" customHeight="1" x14ac:dyDescent="0.25">
      <c r="A86" s="70"/>
      <c r="B86" s="243" t="s">
        <v>579</v>
      </c>
      <c r="C86" s="244"/>
      <c r="D86" s="136" t="s">
        <v>261</v>
      </c>
      <c r="E86" s="135">
        <v>1</v>
      </c>
      <c r="F86" s="71">
        <v>1</v>
      </c>
      <c r="G86" s="135">
        <f>+G64</f>
        <v>8</v>
      </c>
      <c r="H86" s="135">
        <v>6500</v>
      </c>
      <c r="I86" s="72">
        <f>+H86*G86*E86</f>
        <v>52000</v>
      </c>
    </row>
    <row r="87" spans="1:9" s="73" customFormat="1" ht="14.65" customHeight="1" x14ac:dyDescent="0.25">
      <c r="A87" s="70"/>
      <c r="B87" s="245" t="s">
        <v>580</v>
      </c>
      <c r="C87" s="246"/>
      <c r="D87" s="69" t="s">
        <v>261</v>
      </c>
      <c r="E87" s="70">
        <f>+E84</f>
        <v>2</v>
      </c>
      <c r="F87" s="71">
        <v>1</v>
      </c>
      <c r="G87" s="70">
        <f>+G84</f>
        <v>13</v>
      </c>
      <c r="H87" s="70">
        <v>3600</v>
      </c>
      <c r="I87" s="74">
        <f t="shared" ref="I87:I110" si="48">+H87*G87*E87</f>
        <v>93600</v>
      </c>
    </row>
    <row r="88" spans="1:9" s="73" customFormat="1" ht="14.65" customHeight="1" x14ac:dyDescent="0.25">
      <c r="A88" s="70"/>
      <c r="B88" s="245" t="s">
        <v>580</v>
      </c>
      <c r="C88" s="246"/>
      <c r="D88" s="69" t="s">
        <v>261</v>
      </c>
      <c r="E88" s="70">
        <f>+E85</f>
        <v>1</v>
      </c>
      <c r="F88" s="71">
        <v>1</v>
      </c>
      <c r="G88" s="70">
        <f t="shared" ref="G88:G89" si="49">+G85</f>
        <v>12</v>
      </c>
      <c r="H88" s="70">
        <v>3600</v>
      </c>
      <c r="I88" s="74">
        <f t="shared" ref="I88" si="50">+H88*G88*E88</f>
        <v>43200</v>
      </c>
    </row>
    <row r="89" spans="1:9" s="73" customFormat="1" ht="14.65" customHeight="1" x14ac:dyDescent="0.25">
      <c r="A89" s="70"/>
      <c r="B89" s="245" t="s">
        <v>580</v>
      </c>
      <c r="C89" s="246"/>
      <c r="D89" s="69" t="s">
        <v>261</v>
      </c>
      <c r="E89" s="70">
        <f>+E86</f>
        <v>1</v>
      </c>
      <c r="F89" s="71">
        <v>1</v>
      </c>
      <c r="G89" s="70">
        <f t="shared" si="49"/>
        <v>8</v>
      </c>
      <c r="H89" s="70">
        <v>3600</v>
      </c>
      <c r="I89" s="74">
        <f t="shared" ref="I89" si="51">+H89*G89*E89</f>
        <v>28800</v>
      </c>
    </row>
    <row r="90" spans="1:9" s="73" customFormat="1" ht="14.65" customHeight="1" x14ac:dyDescent="0.25">
      <c r="A90" s="70"/>
      <c r="B90" s="245" t="s">
        <v>528</v>
      </c>
      <c r="C90" s="246"/>
      <c r="D90" s="69" t="s">
        <v>261</v>
      </c>
      <c r="E90" s="70">
        <f>+E75+E80</f>
        <v>28</v>
      </c>
      <c r="F90" s="71">
        <v>1</v>
      </c>
      <c r="G90" s="70">
        <v>13</v>
      </c>
      <c r="H90" s="70">
        <v>150</v>
      </c>
      <c r="I90" s="74">
        <f t="shared" si="48"/>
        <v>54600</v>
      </c>
    </row>
    <row r="91" spans="1:9" s="73" customFormat="1" ht="14.65" customHeight="1" x14ac:dyDescent="0.25">
      <c r="A91" s="70"/>
      <c r="B91" s="245" t="s">
        <v>528</v>
      </c>
      <c r="C91" s="246"/>
      <c r="D91" s="69" t="s">
        <v>261</v>
      </c>
      <c r="E91" s="70">
        <f>+E81</f>
        <v>1</v>
      </c>
      <c r="F91" s="71">
        <v>1</v>
      </c>
      <c r="G91" s="70">
        <v>12</v>
      </c>
      <c r="H91" s="70">
        <v>150</v>
      </c>
      <c r="I91" s="74">
        <f t="shared" ref="I91" si="52">+H91*G91*E91</f>
        <v>1800</v>
      </c>
    </row>
    <row r="92" spans="1:9" s="73" customFormat="1" ht="14.65" customHeight="1" x14ac:dyDescent="0.25">
      <c r="A92" s="70"/>
      <c r="B92" s="245" t="s">
        <v>528</v>
      </c>
      <c r="C92" s="246"/>
      <c r="D92" s="69" t="s">
        <v>261</v>
      </c>
      <c r="E92" s="70">
        <f>+E76</f>
        <v>1</v>
      </c>
      <c r="F92" s="71">
        <v>1</v>
      </c>
      <c r="G92" s="70">
        <v>10</v>
      </c>
      <c r="H92" s="70">
        <v>150</v>
      </c>
      <c r="I92" s="74">
        <f t="shared" ref="I92" si="53">+H92*G92*E92</f>
        <v>1500</v>
      </c>
    </row>
    <row r="93" spans="1:9" s="73" customFormat="1" ht="14.65" customHeight="1" x14ac:dyDescent="0.25">
      <c r="A93" s="70"/>
      <c r="B93" s="245" t="s">
        <v>528</v>
      </c>
      <c r="C93" s="246"/>
      <c r="D93" s="69" t="s">
        <v>261</v>
      </c>
      <c r="E93" s="70">
        <f>+E82</f>
        <v>1</v>
      </c>
      <c r="F93" s="71">
        <v>1</v>
      </c>
      <c r="G93" s="70">
        <v>9</v>
      </c>
      <c r="H93" s="70">
        <v>150</v>
      </c>
      <c r="I93" s="74">
        <f t="shared" ref="I93" si="54">+H93*G93*E93</f>
        <v>1350</v>
      </c>
    </row>
    <row r="94" spans="1:9" s="73" customFormat="1" ht="14.65" customHeight="1" x14ac:dyDescent="0.25">
      <c r="A94" s="70"/>
      <c r="B94" s="245" t="s">
        <v>528</v>
      </c>
      <c r="C94" s="246"/>
      <c r="D94" s="69" t="s">
        <v>261</v>
      </c>
      <c r="E94" s="70">
        <f>+E77+E83</f>
        <v>8</v>
      </c>
      <c r="F94" s="71">
        <v>1</v>
      </c>
      <c r="G94" s="70">
        <v>8</v>
      </c>
      <c r="H94" s="70">
        <v>150</v>
      </c>
      <c r="I94" s="74">
        <f t="shared" ref="I94" si="55">+H94*G94*E94</f>
        <v>9600</v>
      </c>
    </row>
    <row r="95" spans="1:9" s="73" customFormat="1" ht="14.65" customHeight="1" x14ac:dyDescent="0.25">
      <c r="A95" s="70"/>
      <c r="B95" s="245" t="s">
        <v>528</v>
      </c>
      <c r="C95" s="246"/>
      <c r="D95" s="69" t="s">
        <v>261</v>
      </c>
      <c r="E95" s="70">
        <f>+E78</f>
        <v>1</v>
      </c>
      <c r="F95" s="71">
        <v>1</v>
      </c>
      <c r="G95" s="70">
        <v>5</v>
      </c>
      <c r="H95" s="70">
        <v>150</v>
      </c>
      <c r="I95" s="74">
        <f t="shared" ref="I95" si="56">+H95*G95*E95</f>
        <v>750</v>
      </c>
    </row>
    <row r="96" spans="1:9" s="73" customFormat="1" ht="14.65" customHeight="1" x14ac:dyDescent="0.25">
      <c r="A96" s="70"/>
      <c r="B96" s="245" t="s">
        <v>528</v>
      </c>
      <c r="C96" s="246"/>
      <c r="D96" s="69" t="s">
        <v>261</v>
      </c>
      <c r="E96" s="70">
        <f>+E79</f>
        <v>1</v>
      </c>
      <c r="F96" s="71">
        <v>1</v>
      </c>
      <c r="G96" s="70">
        <v>4</v>
      </c>
      <c r="H96" s="70">
        <v>150</v>
      </c>
      <c r="I96" s="74">
        <f t="shared" ref="I96" si="57">+H96*G96*E96</f>
        <v>600</v>
      </c>
    </row>
    <row r="97" spans="1:9" s="73" customFormat="1" ht="14.65" customHeight="1" x14ac:dyDescent="0.25">
      <c r="A97" s="70"/>
      <c r="B97" s="245" t="s">
        <v>521</v>
      </c>
      <c r="C97" s="246"/>
      <c r="D97" s="69" t="s">
        <v>261</v>
      </c>
      <c r="E97" s="70">
        <f>+E75</f>
        <v>11</v>
      </c>
      <c r="F97" s="71">
        <v>1</v>
      </c>
      <c r="G97" s="70">
        <f>+G75</f>
        <v>13</v>
      </c>
      <c r="H97" s="70">
        <v>450</v>
      </c>
      <c r="I97" s="74">
        <f t="shared" si="48"/>
        <v>64350</v>
      </c>
    </row>
    <row r="98" spans="1:9" s="73" customFormat="1" ht="14.65" customHeight="1" x14ac:dyDescent="0.25">
      <c r="A98" s="70"/>
      <c r="B98" s="245" t="s">
        <v>521</v>
      </c>
      <c r="C98" s="246"/>
      <c r="D98" s="69" t="s">
        <v>261</v>
      </c>
      <c r="E98" s="70">
        <f>+E76</f>
        <v>1</v>
      </c>
      <c r="F98" s="71">
        <v>1</v>
      </c>
      <c r="G98" s="70">
        <f>+G76</f>
        <v>10</v>
      </c>
      <c r="H98" s="70">
        <v>450</v>
      </c>
      <c r="I98" s="74">
        <f t="shared" ref="I98" si="58">+H98*G98*E98</f>
        <v>4500</v>
      </c>
    </row>
    <row r="99" spans="1:9" s="73" customFormat="1" ht="14.65" customHeight="1" x14ac:dyDescent="0.25">
      <c r="A99" s="70"/>
      <c r="B99" s="245" t="s">
        <v>521</v>
      </c>
      <c r="C99" s="246"/>
      <c r="D99" s="69" t="s">
        <v>261</v>
      </c>
      <c r="E99" s="70">
        <f>+E77</f>
        <v>1</v>
      </c>
      <c r="F99" s="71">
        <v>1</v>
      </c>
      <c r="G99" s="70">
        <f>+G77</f>
        <v>8</v>
      </c>
      <c r="H99" s="70">
        <v>450</v>
      </c>
      <c r="I99" s="74">
        <f t="shared" ref="I99" si="59">+H99*G99*E99</f>
        <v>3600</v>
      </c>
    </row>
    <row r="100" spans="1:9" s="73" customFormat="1" ht="14.65" customHeight="1" x14ac:dyDescent="0.25">
      <c r="A100" s="70"/>
      <c r="B100" s="245" t="s">
        <v>521</v>
      </c>
      <c r="C100" s="246"/>
      <c r="D100" s="69" t="s">
        <v>261</v>
      </c>
      <c r="E100" s="70">
        <f>+E78</f>
        <v>1</v>
      </c>
      <c r="F100" s="71">
        <v>1</v>
      </c>
      <c r="G100" s="70">
        <f>+G78</f>
        <v>5</v>
      </c>
      <c r="H100" s="70">
        <v>450</v>
      </c>
      <c r="I100" s="74">
        <f t="shared" ref="I100" si="60">+H100*G100*E100</f>
        <v>2250</v>
      </c>
    </row>
    <row r="101" spans="1:9" s="73" customFormat="1" ht="14.65" customHeight="1" x14ac:dyDescent="0.25">
      <c r="A101" s="70"/>
      <c r="B101" s="245" t="s">
        <v>521</v>
      </c>
      <c r="C101" s="246"/>
      <c r="D101" s="69" t="s">
        <v>261</v>
      </c>
      <c r="E101" s="70">
        <f>+E79</f>
        <v>1</v>
      </c>
      <c r="F101" s="71">
        <v>1</v>
      </c>
      <c r="G101" s="70">
        <f>+G79</f>
        <v>4</v>
      </c>
      <c r="H101" s="70">
        <v>450</v>
      </c>
      <c r="I101" s="74">
        <f t="shared" ref="I101" si="61">+H101*G101*E101</f>
        <v>1800</v>
      </c>
    </row>
    <row r="102" spans="1:9" s="73" customFormat="1" ht="14.65" customHeight="1" x14ac:dyDescent="0.25">
      <c r="A102" s="70"/>
      <c r="B102" s="245" t="s">
        <v>522</v>
      </c>
      <c r="C102" s="246"/>
      <c r="D102" s="69" t="s">
        <v>261</v>
      </c>
      <c r="E102" s="70">
        <v>1</v>
      </c>
      <c r="F102" s="71">
        <v>1</v>
      </c>
      <c r="G102" s="70">
        <v>13</v>
      </c>
      <c r="H102" s="70">
        <v>500</v>
      </c>
      <c r="I102" s="74">
        <f t="shared" si="48"/>
        <v>6500</v>
      </c>
    </row>
    <row r="103" spans="1:9" s="73" customFormat="1" ht="14.65" customHeight="1" x14ac:dyDescent="0.25">
      <c r="A103" s="70"/>
      <c r="B103" s="245" t="s">
        <v>522</v>
      </c>
      <c r="C103" s="246"/>
      <c r="D103" s="69" t="s">
        <v>261</v>
      </c>
      <c r="E103" s="70">
        <f>+E76</f>
        <v>1</v>
      </c>
      <c r="F103" s="71">
        <v>1</v>
      </c>
      <c r="G103" s="70">
        <f>+G76</f>
        <v>10</v>
      </c>
      <c r="H103" s="70">
        <v>500</v>
      </c>
      <c r="I103" s="74">
        <f t="shared" ref="I103" si="62">+H103*G103*E103</f>
        <v>5000</v>
      </c>
    </row>
    <row r="104" spans="1:9" s="73" customFormat="1" ht="14.65" customHeight="1" x14ac:dyDescent="0.25">
      <c r="A104" s="70"/>
      <c r="B104" s="245" t="s">
        <v>522</v>
      </c>
      <c r="C104" s="246"/>
      <c r="D104" s="69" t="s">
        <v>261</v>
      </c>
      <c r="E104" s="70">
        <f>+E77</f>
        <v>1</v>
      </c>
      <c r="F104" s="71">
        <v>1</v>
      </c>
      <c r="G104" s="70">
        <f>+G77</f>
        <v>8</v>
      </c>
      <c r="H104" s="70">
        <v>500</v>
      </c>
      <c r="I104" s="74">
        <f t="shared" ref="I104" si="63">+H104*G104*E104</f>
        <v>4000</v>
      </c>
    </row>
    <row r="105" spans="1:9" s="73" customFormat="1" ht="14.65" customHeight="1" x14ac:dyDescent="0.25">
      <c r="A105" s="70"/>
      <c r="B105" s="245" t="s">
        <v>522</v>
      </c>
      <c r="C105" s="246"/>
      <c r="D105" s="69" t="s">
        <v>261</v>
      </c>
      <c r="E105" s="70">
        <f>+E78</f>
        <v>1</v>
      </c>
      <c r="F105" s="71">
        <v>1</v>
      </c>
      <c r="G105" s="70">
        <f>+G78</f>
        <v>5</v>
      </c>
      <c r="H105" s="70">
        <v>500</v>
      </c>
      <c r="I105" s="74">
        <f t="shared" ref="I105" si="64">+H105*G105*E105</f>
        <v>2500</v>
      </c>
    </row>
    <row r="106" spans="1:9" s="73" customFormat="1" ht="14.65" customHeight="1" x14ac:dyDescent="0.25">
      <c r="A106" s="70"/>
      <c r="B106" s="245" t="s">
        <v>522</v>
      </c>
      <c r="C106" s="246"/>
      <c r="D106" s="69" t="s">
        <v>261</v>
      </c>
      <c r="E106" s="70">
        <f>+E79</f>
        <v>1</v>
      </c>
      <c r="F106" s="71">
        <v>1</v>
      </c>
      <c r="G106" s="70">
        <f>+G79</f>
        <v>4</v>
      </c>
      <c r="H106" s="70">
        <v>500</v>
      </c>
      <c r="I106" s="74">
        <f t="shared" ref="I106" si="65">+H106*G106*E106</f>
        <v>2000</v>
      </c>
    </row>
    <row r="107" spans="1:9" s="73" customFormat="1" ht="14.65" customHeight="1" x14ac:dyDescent="0.25">
      <c r="A107" s="70"/>
      <c r="B107" s="243" t="s">
        <v>529</v>
      </c>
      <c r="C107" s="244"/>
      <c r="D107" s="69" t="s">
        <v>512</v>
      </c>
      <c r="E107" s="70">
        <v>1</v>
      </c>
      <c r="F107" s="71">
        <v>1</v>
      </c>
      <c r="G107" s="70">
        <v>1</v>
      </c>
      <c r="H107" s="70">
        <f>320*1200</f>
        <v>384000</v>
      </c>
      <c r="I107" s="74">
        <f t="shared" si="48"/>
        <v>384000</v>
      </c>
    </row>
    <row r="108" spans="1:9" s="73" customFormat="1" ht="14.65" customHeight="1" x14ac:dyDescent="0.25">
      <c r="A108" s="70"/>
      <c r="B108" s="243" t="s">
        <v>595</v>
      </c>
      <c r="C108" s="244"/>
      <c r="D108" s="69" t="s">
        <v>512</v>
      </c>
      <c r="E108" s="70">
        <v>1</v>
      </c>
      <c r="F108" s="71">
        <v>1</v>
      </c>
      <c r="G108" s="70">
        <v>1</v>
      </c>
      <c r="H108" s="70">
        <f>244*3*1200</f>
        <v>878400</v>
      </c>
      <c r="I108" s="74">
        <f t="shared" ref="I108" si="66">+H108*G108*E108</f>
        <v>878400</v>
      </c>
    </row>
    <row r="109" spans="1:9" s="73" customFormat="1" ht="14.65" customHeight="1" x14ac:dyDescent="0.25">
      <c r="A109" s="70"/>
      <c r="B109" s="243" t="s">
        <v>530</v>
      </c>
      <c r="C109" s="244"/>
      <c r="D109" s="69" t="s">
        <v>512</v>
      </c>
      <c r="E109" s="70">
        <v>1</v>
      </c>
      <c r="F109" s="71">
        <v>1</v>
      </c>
      <c r="G109" s="70">
        <v>1</v>
      </c>
      <c r="H109" s="70">
        <v>37500</v>
      </c>
      <c r="I109" s="74">
        <f t="shared" si="48"/>
        <v>37500</v>
      </c>
    </row>
    <row r="110" spans="1:9" s="73" customFormat="1" ht="14.65" customHeight="1" x14ac:dyDescent="0.25">
      <c r="A110" s="70"/>
      <c r="B110" s="243" t="s">
        <v>531</v>
      </c>
      <c r="C110" s="244"/>
      <c r="D110" s="69" t="s">
        <v>512</v>
      </c>
      <c r="E110" s="70">
        <v>1</v>
      </c>
      <c r="F110" s="71">
        <v>1</v>
      </c>
      <c r="G110" s="70">
        <v>1</v>
      </c>
      <c r="H110" s="70">
        <f>67*350</f>
        <v>23450</v>
      </c>
      <c r="I110" s="74">
        <f t="shared" si="48"/>
        <v>23450</v>
      </c>
    </row>
    <row r="111" spans="1:9" s="73" customFormat="1" ht="14.65" customHeight="1" x14ac:dyDescent="0.25">
      <c r="A111" s="70"/>
      <c r="B111" s="243" t="s">
        <v>596</v>
      </c>
      <c r="C111" s="244"/>
      <c r="D111" s="69" t="s">
        <v>512</v>
      </c>
      <c r="E111" s="70">
        <v>1</v>
      </c>
      <c r="F111" s="71">
        <v>1</v>
      </c>
      <c r="G111" s="70">
        <v>1</v>
      </c>
      <c r="H111" s="70">
        <f>244*350</f>
        <v>85400</v>
      </c>
      <c r="I111" s="74">
        <f t="shared" ref="I111" si="67">+H111*G111*E111</f>
        <v>85400</v>
      </c>
    </row>
    <row r="112" spans="1:9" s="73" customFormat="1" ht="12" x14ac:dyDescent="0.25">
      <c r="A112" s="81"/>
      <c r="B112" s="81"/>
      <c r="C112" s="79"/>
      <c r="D112" s="80"/>
      <c r="E112" s="81"/>
      <c r="F112" s="82"/>
      <c r="G112" s="81"/>
      <c r="H112" s="76" t="s">
        <v>524</v>
      </c>
      <c r="I112" s="77">
        <f>SUM(I36:I111)</f>
        <v>7322060</v>
      </c>
    </row>
    <row r="113" spans="1:9" s="65" customFormat="1" ht="12" x14ac:dyDescent="0.25">
      <c r="A113" s="76"/>
      <c r="B113" s="76"/>
      <c r="C113" s="61"/>
      <c r="D113" s="76"/>
      <c r="E113" s="76"/>
      <c r="F113" s="83"/>
      <c r="G113" s="76"/>
      <c r="H113" s="76"/>
      <c r="I113" s="78"/>
    </row>
    <row r="114" spans="1:9" s="68" customFormat="1" ht="11.25" customHeight="1" x14ac:dyDescent="0.2">
      <c r="C114" s="253" t="s">
        <v>532</v>
      </c>
      <c r="D114" s="253"/>
      <c r="E114" s="253"/>
      <c r="F114" s="253"/>
      <c r="G114" s="253"/>
      <c r="H114" s="253"/>
      <c r="I114" s="253"/>
    </row>
    <row r="115" spans="1:9" s="65" customFormat="1" ht="14.65" customHeight="1" x14ac:dyDescent="0.25">
      <c r="A115" s="62" t="s">
        <v>253</v>
      </c>
      <c r="B115" s="251" t="s">
        <v>254</v>
      </c>
      <c r="C115" s="252"/>
      <c r="D115" s="62" t="s">
        <v>255</v>
      </c>
      <c r="E115" s="62" t="s">
        <v>505</v>
      </c>
      <c r="F115" s="62" t="s">
        <v>506</v>
      </c>
      <c r="G115" s="62" t="s">
        <v>507</v>
      </c>
      <c r="H115" s="62" t="s">
        <v>508</v>
      </c>
      <c r="I115" s="62" t="s">
        <v>509</v>
      </c>
    </row>
    <row r="116" spans="1:9" s="73" customFormat="1" ht="14.65" customHeight="1" x14ac:dyDescent="0.25">
      <c r="A116" s="70"/>
      <c r="B116" s="245" t="s">
        <v>533</v>
      </c>
      <c r="C116" s="246"/>
      <c r="D116" s="69" t="s">
        <v>261</v>
      </c>
      <c r="E116" s="70">
        <v>1</v>
      </c>
      <c r="F116" s="71">
        <v>1</v>
      </c>
      <c r="G116" s="70">
        <v>13</v>
      </c>
      <c r="H116" s="70">
        <v>11500</v>
      </c>
      <c r="I116" s="72">
        <f>E116*F116*G116*H116</f>
        <v>149500</v>
      </c>
    </row>
    <row r="117" spans="1:9" s="73" customFormat="1" ht="14.65" customHeight="1" x14ac:dyDescent="0.25">
      <c r="A117" s="70"/>
      <c r="B117" s="245" t="s">
        <v>581</v>
      </c>
      <c r="C117" s="246"/>
      <c r="D117" s="69" t="s">
        <v>261</v>
      </c>
      <c r="E117" s="70">
        <v>1</v>
      </c>
      <c r="F117" s="71">
        <v>1</v>
      </c>
      <c r="G117" s="70">
        <v>13</v>
      </c>
      <c r="H117" s="70">
        <v>9500</v>
      </c>
      <c r="I117" s="72">
        <f>E117*F117*G117*H117</f>
        <v>123500</v>
      </c>
    </row>
    <row r="118" spans="1:9" s="73" customFormat="1" ht="14.65" customHeight="1" x14ac:dyDescent="0.25">
      <c r="A118" s="70"/>
      <c r="B118" s="245" t="s">
        <v>559</v>
      </c>
      <c r="C118" s="246"/>
      <c r="D118" s="69" t="s">
        <v>261</v>
      </c>
      <c r="E118" s="70">
        <v>1</v>
      </c>
      <c r="F118" s="71">
        <v>1</v>
      </c>
      <c r="G118" s="70">
        <v>13</v>
      </c>
      <c r="H118" s="70">
        <v>6500</v>
      </c>
      <c r="I118" s="72">
        <f>E118*F118*G118*H118</f>
        <v>84500</v>
      </c>
    </row>
    <row r="119" spans="1:9" s="73" customFormat="1" ht="14.65" customHeight="1" x14ac:dyDescent="0.25">
      <c r="A119" s="70"/>
      <c r="B119" s="245" t="s">
        <v>559</v>
      </c>
      <c r="C119" s="246"/>
      <c r="D119" s="69" t="s">
        <v>261</v>
      </c>
      <c r="E119" s="70">
        <v>2</v>
      </c>
      <c r="F119" s="71">
        <v>1</v>
      </c>
      <c r="G119" s="70">
        <v>9</v>
      </c>
      <c r="H119" s="70">
        <v>6500</v>
      </c>
      <c r="I119" s="72">
        <f>E119*F119*G119*H119</f>
        <v>117000</v>
      </c>
    </row>
    <row r="120" spans="1:9" s="73" customFormat="1" ht="14.65" customHeight="1" x14ac:dyDescent="0.25">
      <c r="A120" s="70"/>
      <c r="B120" s="245" t="s">
        <v>559</v>
      </c>
      <c r="C120" s="246"/>
      <c r="D120" s="69" t="s">
        <v>261</v>
      </c>
      <c r="E120" s="70">
        <v>2</v>
      </c>
      <c r="F120" s="71">
        <v>1</v>
      </c>
      <c r="G120" s="70">
        <v>3</v>
      </c>
      <c r="H120" s="70">
        <v>6500</v>
      </c>
      <c r="I120" s="72">
        <f>E120*F120*G120*H120</f>
        <v>39000</v>
      </c>
    </row>
    <row r="121" spans="1:9" s="73" customFormat="1" ht="14.65" customHeight="1" x14ac:dyDescent="0.25">
      <c r="A121" s="70"/>
      <c r="B121" s="243" t="s">
        <v>511</v>
      </c>
      <c r="C121" s="244"/>
      <c r="D121" s="136" t="s">
        <v>512</v>
      </c>
      <c r="E121" s="135">
        <v>1</v>
      </c>
      <c r="F121" s="71">
        <v>0.42</v>
      </c>
      <c r="G121" s="135">
        <v>1</v>
      </c>
      <c r="H121" s="135">
        <f>+SUM(I116:I120)</f>
        <v>513500</v>
      </c>
      <c r="I121" s="72">
        <f t="shared" ref="I121" si="68">E121*F121*G121*H121</f>
        <v>215670</v>
      </c>
    </row>
    <row r="122" spans="1:9" s="73" customFormat="1" ht="14.65" customHeight="1" x14ac:dyDescent="0.25">
      <c r="A122" s="70"/>
      <c r="B122" s="245" t="s">
        <v>513</v>
      </c>
      <c r="C122" s="246"/>
      <c r="D122" s="69" t="s">
        <v>514</v>
      </c>
      <c r="E122" s="70">
        <f>+E116+E117</f>
        <v>2</v>
      </c>
      <c r="F122" s="71">
        <v>1</v>
      </c>
      <c r="G122" s="70">
        <v>13</v>
      </c>
      <c r="H122" s="70">
        <v>1600</v>
      </c>
      <c r="I122" s="74">
        <f t="shared" ref="I122:I137" si="69">+H122*G122*E122</f>
        <v>41600</v>
      </c>
    </row>
    <row r="123" spans="1:9" s="73" customFormat="1" ht="14.65" customHeight="1" x14ac:dyDescent="0.25">
      <c r="A123" s="70"/>
      <c r="B123" s="245" t="s">
        <v>515</v>
      </c>
      <c r="C123" s="246"/>
      <c r="D123" s="69" t="s">
        <v>514</v>
      </c>
      <c r="E123" s="70">
        <f>+E118</f>
        <v>1</v>
      </c>
      <c r="F123" s="71">
        <v>1</v>
      </c>
      <c r="G123" s="70">
        <f>+G118</f>
        <v>13</v>
      </c>
      <c r="H123" s="70">
        <v>1600</v>
      </c>
      <c r="I123" s="74">
        <f t="shared" si="69"/>
        <v>20800</v>
      </c>
    </row>
    <row r="124" spans="1:9" s="73" customFormat="1" ht="14.65" customHeight="1" x14ac:dyDescent="0.25">
      <c r="A124" s="70"/>
      <c r="B124" s="245" t="s">
        <v>515</v>
      </c>
      <c r="C124" s="246"/>
      <c r="D124" s="69" t="s">
        <v>514</v>
      </c>
      <c r="E124" s="70">
        <f>+E119</f>
        <v>2</v>
      </c>
      <c r="F124" s="71">
        <v>1</v>
      </c>
      <c r="G124" s="70">
        <f>+G119</f>
        <v>9</v>
      </c>
      <c r="H124" s="70">
        <v>1600</v>
      </c>
      <c r="I124" s="74">
        <f t="shared" ref="I124" si="70">+H124*G124*E124</f>
        <v>28800</v>
      </c>
    </row>
    <row r="125" spans="1:9" s="73" customFormat="1" ht="14.65" customHeight="1" x14ac:dyDescent="0.25">
      <c r="A125" s="70"/>
      <c r="B125" s="245" t="s">
        <v>515</v>
      </c>
      <c r="C125" s="246"/>
      <c r="D125" s="69" t="s">
        <v>514</v>
      </c>
      <c r="E125" s="70">
        <f>+E120</f>
        <v>2</v>
      </c>
      <c r="F125" s="71">
        <v>1</v>
      </c>
      <c r="G125" s="70">
        <f>+G120</f>
        <v>3</v>
      </c>
      <c r="H125" s="70">
        <v>1600</v>
      </c>
      <c r="I125" s="74">
        <f t="shared" ref="I125" si="71">+H125*G125*E125</f>
        <v>9600</v>
      </c>
    </row>
    <row r="126" spans="1:9" s="73" customFormat="1" ht="14.65" customHeight="1" x14ac:dyDescent="0.25">
      <c r="A126" s="70"/>
      <c r="B126" s="245" t="s">
        <v>526</v>
      </c>
      <c r="C126" s="246"/>
      <c r="D126" s="69" t="s">
        <v>255</v>
      </c>
      <c r="E126" s="70">
        <f>+E122</f>
        <v>2</v>
      </c>
      <c r="F126" s="135">
        <v>2</v>
      </c>
      <c r="G126" s="70">
        <v>13</v>
      </c>
      <c r="H126" s="70">
        <v>850</v>
      </c>
      <c r="I126" s="72">
        <f t="shared" ref="I126:I127" si="72">E126*F126*G126*H126</f>
        <v>44200</v>
      </c>
    </row>
    <row r="127" spans="1:9" s="73" customFormat="1" ht="14.65" customHeight="1" x14ac:dyDescent="0.25">
      <c r="A127" s="70"/>
      <c r="B127" s="245" t="s">
        <v>517</v>
      </c>
      <c r="C127" s="246"/>
      <c r="D127" s="69" t="s">
        <v>255</v>
      </c>
      <c r="E127" s="70">
        <f>+E123</f>
        <v>1</v>
      </c>
      <c r="F127" s="135">
        <v>1</v>
      </c>
      <c r="G127" s="70">
        <f>+G123</f>
        <v>13</v>
      </c>
      <c r="H127" s="70">
        <v>850</v>
      </c>
      <c r="I127" s="72">
        <f t="shared" si="72"/>
        <v>11050</v>
      </c>
    </row>
    <row r="128" spans="1:9" s="73" customFormat="1" ht="14.65" customHeight="1" x14ac:dyDescent="0.25">
      <c r="A128" s="70"/>
      <c r="B128" s="245" t="s">
        <v>517</v>
      </c>
      <c r="C128" s="246"/>
      <c r="D128" s="69" t="s">
        <v>255</v>
      </c>
      <c r="E128" s="70">
        <f>+E124</f>
        <v>2</v>
      </c>
      <c r="F128" s="135">
        <v>1</v>
      </c>
      <c r="G128" s="70">
        <f>+G124</f>
        <v>9</v>
      </c>
      <c r="H128" s="70">
        <v>850</v>
      </c>
      <c r="I128" s="72">
        <f t="shared" ref="I128" si="73">E128*F128*G128*H128</f>
        <v>15300</v>
      </c>
    </row>
    <row r="129" spans="1:9" s="73" customFormat="1" ht="14.65" customHeight="1" x14ac:dyDescent="0.25">
      <c r="A129" s="70"/>
      <c r="B129" s="245" t="s">
        <v>517</v>
      </c>
      <c r="C129" s="246"/>
      <c r="D129" s="69" t="s">
        <v>255</v>
      </c>
      <c r="E129" s="70">
        <f>+E125</f>
        <v>2</v>
      </c>
      <c r="F129" s="135">
        <v>1</v>
      </c>
      <c r="G129" s="70">
        <f>+G125</f>
        <v>3</v>
      </c>
      <c r="H129" s="70">
        <v>850</v>
      </c>
      <c r="I129" s="72">
        <f t="shared" ref="I129" si="74">E129*F129*G129*H129</f>
        <v>5100</v>
      </c>
    </row>
    <row r="130" spans="1:9" s="73" customFormat="1" ht="14.65" customHeight="1" x14ac:dyDescent="0.25">
      <c r="A130" s="70"/>
      <c r="B130" s="245" t="s">
        <v>518</v>
      </c>
      <c r="C130" s="246"/>
      <c r="D130" s="69" t="s">
        <v>261</v>
      </c>
      <c r="E130" s="135">
        <v>1</v>
      </c>
      <c r="F130" s="71">
        <v>1</v>
      </c>
      <c r="G130" s="135">
        <v>13</v>
      </c>
      <c r="H130" s="135">
        <v>4500</v>
      </c>
      <c r="I130" s="72">
        <f>+H130*G130*E130</f>
        <v>58500</v>
      </c>
    </row>
    <row r="131" spans="1:9" s="73" customFormat="1" ht="14.65" customHeight="1" x14ac:dyDescent="0.25">
      <c r="A131" s="70"/>
      <c r="B131" s="245" t="s">
        <v>527</v>
      </c>
      <c r="C131" s="246"/>
      <c r="D131" s="69" t="s">
        <v>261</v>
      </c>
      <c r="E131" s="70">
        <v>1</v>
      </c>
      <c r="F131" s="71">
        <v>1</v>
      </c>
      <c r="G131" s="70">
        <v>13</v>
      </c>
      <c r="H131" s="70">
        <v>2800</v>
      </c>
      <c r="I131" s="74">
        <f t="shared" ref="I131:I136" si="75">+H131*G131*E131</f>
        <v>36400</v>
      </c>
    </row>
    <row r="132" spans="1:9" s="73" customFormat="1" ht="14.65" customHeight="1" x14ac:dyDescent="0.25">
      <c r="A132" s="70"/>
      <c r="B132" s="245" t="s">
        <v>520</v>
      </c>
      <c r="C132" s="246"/>
      <c r="D132" s="69" t="s">
        <v>261</v>
      </c>
      <c r="E132" s="70">
        <f>+E122+E123</f>
        <v>3</v>
      </c>
      <c r="F132" s="71">
        <v>1</v>
      </c>
      <c r="G132" s="70">
        <v>13</v>
      </c>
      <c r="H132" s="70">
        <v>150</v>
      </c>
      <c r="I132" s="74">
        <f t="shared" si="75"/>
        <v>5850</v>
      </c>
    </row>
    <row r="133" spans="1:9" s="73" customFormat="1" ht="14.65" customHeight="1" x14ac:dyDescent="0.25">
      <c r="A133" s="70"/>
      <c r="B133" s="245" t="s">
        <v>520</v>
      </c>
      <c r="C133" s="246"/>
      <c r="D133" s="69" t="s">
        <v>261</v>
      </c>
      <c r="E133" s="70">
        <f>+E124</f>
        <v>2</v>
      </c>
      <c r="F133" s="71">
        <v>1</v>
      </c>
      <c r="G133" s="70">
        <f>+G124</f>
        <v>9</v>
      </c>
      <c r="H133" s="70">
        <v>150</v>
      </c>
      <c r="I133" s="74">
        <f t="shared" ref="I133" si="76">+H133*G133*E133</f>
        <v>2700</v>
      </c>
    </row>
    <row r="134" spans="1:9" s="73" customFormat="1" ht="14.65" customHeight="1" x14ac:dyDescent="0.25">
      <c r="A134" s="70"/>
      <c r="B134" s="245" t="s">
        <v>520</v>
      </c>
      <c r="C134" s="246"/>
      <c r="D134" s="69" t="s">
        <v>261</v>
      </c>
      <c r="E134" s="70">
        <f>+E125</f>
        <v>2</v>
      </c>
      <c r="F134" s="71">
        <v>1</v>
      </c>
      <c r="G134" s="70">
        <f>+G125</f>
        <v>3</v>
      </c>
      <c r="H134" s="70">
        <v>150</v>
      </c>
      <c r="I134" s="74">
        <f t="shared" ref="I134" si="77">+H134*G134*E134</f>
        <v>900</v>
      </c>
    </row>
    <row r="135" spans="1:9" s="73" customFormat="1" ht="14.65" customHeight="1" x14ac:dyDescent="0.25">
      <c r="A135" s="70"/>
      <c r="B135" s="245" t="s">
        <v>521</v>
      </c>
      <c r="C135" s="246"/>
      <c r="D135" s="69" t="s">
        <v>261</v>
      </c>
      <c r="E135" s="70">
        <f>+E122</f>
        <v>2</v>
      </c>
      <c r="F135" s="71">
        <v>1</v>
      </c>
      <c r="G135" s="70">
        <v>13</v>
      </c>
      <c r="H135" s="70">
        <v>450</v>
      </c>
      <c r="I135" s="74">
        <f t="shared" si="75"/>
        <v>11700</v>
      </c>
    </row>
    <row r="136" spans="1:9" s="73" customFormat="1" ht="14.65" customHeight="1" x14ac:dyDescent="0.25">
      <c r="A136" s="70"/>
      <c r="B136" s="245" t="s">
        <v>522</v>
      </c>
      <c r="C136" s="246"/>
      <c r="D136" s="69" t="s">
        <v>261</v>
      </c>
      <c r="E136" s="70">
        <f>+E135</f>
        <v>2</v>
      </c>
      <c r="F136" s="71">
        <v>1</v>
      </c>
      <c r="G136" s="70">
        <v>13</v>
      </c>
      <c r="H136" s="70">
        <v>500</v>
      </c>
      <c r="I136" s="74">
        <f t="shared" si="75"/>
        <v>13000</v>
      </c>
    </row>
    <row r="137" spans="1:9" s="73" customFormat="1" ht="14.65" customHeight="1" x14ac:dyDescent="0.25">
      <c r="A137" s="70"/>
      <c r="B137" s="243" t="s">
        <v>534</v>
      </c>
      <c r="C137" s="244"/>
      <c r="D137" s="69" t="s">
        <v>261</v>
      </c>
      <c r="E137" s="70">
        <v>1</v>
      </c>
      <c r="F137" s="71">
        <v>1</v>
      </c>
      <c r="G137" s="70">
        <v>13</v>
      </c>
      <c r="H137" s="70">
        <v>15600</v>
      </c>
      <c r="I137" s="74">
        <f t="shared" si="69"/>
        <v>202800</v>
      </c>
    </row>
    <row r="138" spans="1:9" s="73" customFormat="1" ht="14.65" customHeight="1" x14ac:dyDescent="0.25">
      <c r="A138" s="70"/>
      <c r="B138" s="243" t="s">
        <v>535</v>
      </c>
      <c r="C138" s="244"/>
      <c r="D138" s="69" t="s">
        <v>512</v>
      </c>
      <c r="E138" s="70">
        <v>1</v>
      </c>
      <c r="F138" s="71">
        <v>1</v>
      </c>
      <c r="G138" s="70">
        <v>1</v>
      </c>
      <c r="H138" s="70">
        <f>63*1200</f>
        <v>75600</v>
      </c>
      <c r="I138" s="72">
        <f t="shared" ref="I138" si="78">E138*F138*G138*H138</f>
        <v>75600</v>
      </c>
    </row>
    <row r="139" spans="1:9" s="73" customFormat="1" ht="14.65" customHeight="1" x14ac:dyDescent="0.25">
      <c r="A139" s="70"/>
      <c r="B139" s="243" t="s">
        <v>531</v>
      </c>
      <c r="C139" s="244"/>
      <c r="D139" s="69" t="s">
        <v>512</v>
      </c>
      <c r="E139" s="70">
        <v>1</v>
      </c>
      <c r="F139" s="71">
        <v>1</v>
      </c>
      <c r="G139" s="70">
        <v>1</v>
      </c>
      <c r="H139" s="70">
        <f>7*350</f>
        <v>2450</v>
      </c>
      <c r="I139" s="74">
        <f t="shared" ref="I139" si="79">+H139*G139*E139</f>
        <v>2450</v>
      </c>
    </row>
    <row r="140" spans="1:9" s="73" customFormat="1" ht="12" x14ac:dyDescent="0.25">
      <c r="A140" s="81"/>
      <c r="B140" s="81"/>
      <c r="C140" s="79"/>
      <c r="D140" s="80"/>
      <c r="E140" s="81"/>
      <c r="F140" s="82"/>
      <c r="G140" s="81"/>
      <c r="H140" s="76" t="s">
        <v>524</v>
      </c>
      <c r="I140" s="77">
        <f>SUM(I116:I139)</f>
        <v>1315520</v>
      </c>
    </row>
    <row r="141" spans="1:9" s="73" customFormat="1" ht="12" x14ac:dyDescent="0.25">
      <c r="A141" s="81"/>
      <c r="B141" s="81"/>
      <c r="C141" s="79"/>
      <c r="D141" s="80"/>
      <c r="E141" s="81"/>
      <c r="F141" s="82"/>
      <c r="G141" s="81"/>
      <c r="H141" s="84"/>
      <c r="I141" s="85"/>
    </row>
    <row r="142" spans="1:9" s="73" customFormat="1" ht="12" x14ac:dyDescent="0.25">
      <c r="A142" s="66"/>
      <c r="B142" s="66"/>
      <c r="C142" s="253" t="s">
        <v>536</v>
      </c>
      <c r="D142" s="253"/>
      <c r="E142" s="253"/>
      <c r="F142" s="253"/>
      <c r="G142" s="253"/>
      <c r="H142" s="253"/>
      <c r="I142" s="253"/>
    </row>
    <row r="143" spans="1:9" s="73" customFormat="1" ht="14.65" customHeight="1" x14ac:dyDescent="0.25">
      <c r="A143" s="62" t="s">
        <v>253</v>
      </c>
      <c r="B143" s="251" t="s">
        <v>254</v>
      </c>
      <c r="C143" s="252"/>
      <c r="D143" s="62" t="s">
        <v>255</v>
      </c>
      <c r="E143" s="62" t="s">
        <v>505</v>
      </c>
      <c r="F143" s="62" t="s">
        <v>506</v>
      </c>
      <c r="G143" s="62" t="s">
        <v>507</v>
      </c>
      <c r="H143" s="62" t="s">
        <v>508</v>
      </c>
      <c r="I143" s="62" t="s">
        <v>509</v>
      </c>
    </row>
    <row r="144" spans="1:9" s="73" customFormat="1" ht="14.65" customHeight="1" x14ac:dyDescent="0.25">
      <c r="A144" s="70"/>
      <c r="B144" s="245" t="s">
        <v>537</v>
      </c>
      <c r="C144" s="246"/>
      <c r="D144" s="69" t="s">
        <v>261</v>
      </c>
      <c r="E144" s="70">
        <v>1</v>
      </c>
      <c r="F144" s="71">
        <v>1</v>
      </c>
      <c r="G144" s="70">
        <v>13</v>
      </c>
      <c r="H144" s="70">
        <v>10000</v>
      </c>
      <c r="I144" s="72">
        <f t="shared" ref="I144:I151" si="80">E144*F144*G144*H144</f>
        <v>130000</v>
      </c>
    </row>
    <row r="145" spans="1:9" s="73" customFormat="1" ht="14.65" customHeight="1" x14ac:dyDescent="0.25">
      <c r="A145" s="70"/>
      <c r="B145" s="245" t="s">
        <v>582</v>
      </c>
      <c r="C145" s="246"/>
      <c r="D145" s="69" t="s">
        <v>261</v>
      </c>
      <c r="E145" s="70">
        <v>1</v>
      </c>
      <c r="F145" s="71">
        <v>1</v>
      </c>
      <c r="G145" s="70">
        <v>13</v>
      </c>
      <c r="H145" s="70">
        <v>10000</v>
      </c>
      <c r="I145" s="72">
        <f t="shared" si="80"/>
        <v>130000</v>
      </c>
    </row>
    <row r="146" spans="1:9" s="73" customFormat="1" ht="14.65" customHeight="1" x14ac:dyDescent="0.25">
      <c r="A146" s="70"/>
      <c r="B146" s="245" t="s">
        <v>582</v>
      </c>
      <c r="C146" s="246"/>
      <c r="D146" s="69" t="s">
        <v>261</v>
      </c>
      <c r="E146" s="70">
        <v>1</v>
      </c>
      <c r="F146" s="71">
        <v>1</v>
      </c>
      <c r="G146" s="70">
        <v>11</v>
      </c>
      <c r="H146" s="70">
        <v>10000</v>
      </c>
      <c r="I146" s="72">
        <f t="shared" si="80"/>
        <v>110000</v>
      </c>
    </row>
    <row r="147" spans="1:9" s="73" customFormat="1" ht="14.65" customHeight="1" x14ac:dyDescent="0.25">
      <c r="A147" s="70"/>
      <c r="B147" s="254" t="s">
        <v>583</v>
      </c>
      <c r="C147" s="255"/>
      <c r="D147" s="171" t="s">
        <v>261</v>
      </c>
      <c r="E147" s="172">
        <v>2</v>
      </c>
      <c r="F147" s="176">
        <v>1</v>
      </c>
      <c r="G147" s="172">
        <v>12</v>
      </c>
      <c r="H147" s="70">
        <v>6500</v>
      </c>
      <c r="I147" s="72">
        <f t="shared" si="80"/>
        <v>156000</v>
      </c>
    </row>
    <row r="148" spans="1:9" s="73" customFormat="1" ht="14.65" customHeight="1" x14ac:dyDescent="0.25">
      <c r="A148" s="70"/>
      <c r="B148" s="254" t="s">
        <v>583</v>
      </c>
      <c r="C148" s="255"/>
      <c r="D148" s="171" t="s">
        <v>261</v>
      </c>
      <c r="E148" s="172">
        <v>1</v>
      </c>
      <c r="F148" s="176">
        <v>1</v>
      </c>
      <c r="G148" s="172">
        <v>7</v>
      </c>
      <c r="H148" s="70">
        <v>6500</v>
      </c>
      <c r="I148" s="72">
        <f t="shared" si="80"/>
        <v>45500</v>
      </c>
    </row>
    <row r="149" spans="1:9" s="73" customFormat="1" ht="14.65" customHeight="1" x14ac:dyDescent="0.25">
      <c r="A149" s="70"/>
      <c r="B149" s="254" t="s">
        <v>584</v>
      </c>
      <c r="C149" s="255"/>
      <c r="D149" s="171" t="s">
        <v>261</v>
      </c>
      <c r="E149" s="172">
        <v>2</v>
      </c>
      <c r="F149" s="176">
        <v>1</v>
      </c>
      <c r="G149" s="172">
        <v>12</v>
      </c>
      <c r="H149" s="70">
        <v>6500</v>
      </c>
      <c r="I149" s="72">
        <f t="shared" si="80"/>
        <v>156000</v>
      </c>
    </row>
    <row r="150" spans="1:9" s="73" customFormat="1" ht="14.65" customHeight="1" x14ac:dyDescent="0.25">
      <c r="A150" s="70"/>
      <c r="B150" s="254" t="s">
        <v>584</v>
      </c>
      <c r="C150" s="255"/>
      <c r="D150" s="171" t="s">
        <v>261</v>
      </c>
      <c r="E150" s="172">
        <v>1</v>
      </c>
      <c r="F150" s="176">
        <v>1</v>
      </c>
      <c r="G150" s="172">
        <v>10</v>
      </c>
      <c r="H150" s="70">
        <v>6500</v>
      </c>
      <c r="I150" s="72">
        <f t="shared" si="80"/>
        <v>65000</v>
      </c>
    </row>
    <row r="151" spans="1:9" s="73" customFormat="1" ht="14.65" customHeight="1" x14ac:dyDescent="0.25">
      <c r="A151" s="70"/>
      <c r="B151" s="254" t="s">
        <v>584</v>
      </c>
      <c r="C151" s="255"/>
      <c r="D151" s="171" t="s">
        <v>261</v>
      </c>
      <c r="E151" s="172">
        <v>2</v>
      </c>
      <c r="F151" s="176">
        <v>1</v>
      </c>
      <c r="G151" s="172">
        <v>8</v>
      </c>
      <c r="H151" s="70">
        <v>6500</v>
      </c>
      <c r="I151" s="72">
        <f t="shared" si="80"/>
        <v>104000</v>
      </c>
    </row>
    <row r="152" spans="1:9" s="73" customFormat="1" ht="14.65" customHeight="1" x14ac:dyDescent="0.25">
      <c r="A152" s="70"/>
      <c r="B152" s="243" t="s">
        <v>511</v>
      </c>
      <c r="C152" s="244"/>
      <c r="D152" s="136" t="s">
        <v>512</v>
      </c>
      <c r="E152" s="135">
        <v>1</v>
      </c>
      <c r="F152" s="71">
        <v>0.42</v>
      </c>
      <c r="G152" s="135">
        <v>1</v>
      </c>
      <c r="H152" s="135">
        <f>+SUM(I144:I151)</f>
        <v>896500</v>
      </c>
      <c r="I152" s="72">
        <f t="shared" ref="I152" si="81">E152*F152*G152*H152</f>
        <v>376530</v>
      </c>
    </row>
    <row r="153" spans="1:9" s="73" customFormat="1" ht="14.65" customHeight="1" x14ac:dyDescent="0.25">
      <c r="A153" s="70"/>
      <c r="B153" s="245" t="s">
        <v>513</v>
      </c>
      <c r="C153" s="246"/>
      <c r="D153" s="69" t="s">
        <v>514</v>
      </c>
      <c r="E153" s="70">
        <f>+E144+E145</f>
        <v>2</v>
      </c>
      <c r="F153" s="71">
        <v>1</v>
      </c>
      <c r="G153" s="70">
        <v>13</v>
      </c>
      <c r="H153" s="70">
        <v>1600</v>
      </c>
      <c r="I153" s="74">
        <f t="shared" ref="I153:I161" si="82">+H153*G153*E153</f>
        <v>41600</v>
      </c>
    </row>
    <row r="154" spans="1:9" s="73" customFormat="1" ht="14.65" customHeight="1" x14ac:dyDescent="0.25">
      <c r="A154" s="70"/>
      <c r="B154" s="245" t="s">
        <v>513</v>
      </c>
      <c r="C154" s="246"/>
      <c r="D154" s="69" t="s">
        <v>514</v>
      </c>
      <c r="E154" s="70">
        <f>+E146</f>
        <v>1</v>
      </c>
      <c r="F154" s="71">
        <v>1</v>
      </c>
      <c r="G154" s="70">
        <f>+G146</f>
        <v>11</v>
      </c>
      <c r="H154" s="70">
        <v>1600</v>
      </c>
      <c r="I154" s="74">
        <f t="shared" ref="I154" si="83">+H154*G154*E154</f>
        <v>17600</v>
      </c>
    </row>
    <row r="155" spans="1:9" s="73" customFormat="1" ht="14.65" customHeight="1" x14ac:dyDescent="0.25">
      <c r="A155" s="70"/>
      <c r="B155" s="245" t="s">
        <v>515</v>
      </c>
      <c r="C155" s="246"/>
      <c r="D155" s="69" t="s">
        <v>514</v>
      </c>
      <c r="E155" s="70">
        <f>+E147+E149</f>
        <v>4</v>
      </c>
      <c r="F155" s="71">
        <v>1</v>
      </c>
      <c r="G155" s="70">
        <v>12</v>
      </c>
      <c r="H155" s="70">
        <v>1600</v>
      </c>
      <c r="I155" s="74">
        <f t="shared" si="82"/>
        <v>76800</v>
      </c>
    </row>
    <row r="156" spans="1:9" s="73" customFormat="1" ht="14.65" customHeight="1" x14ac:dyDescent="0.25">
      <c r="A156" s="70"/>
      <c r="B156" s="245" t="s">
        <v>515</v>
      </c>
      <c r="C156" s="246"/>
      <c r="D156" s="69" t="s">
        <v>514</v>
      </c>
      <c r="E156" s="70">
        <f>+E150</f>
        <v>1</v>
      </c>
      <c r="F156" s="71">
        <v>1</v>
      </c>
      <c r="G156" s="70">
        <f>+G150</f>
        <v>10</v>
      </c>
      <c r="H156" s="70">
        <v>1600</v>
      </c>
      <c r="I156" s="74">
        <f t="shared" ref="I156" si="84">+H156*G156*E156</f>
        <v>16000</v>
      </c>
    </row>
    <row r="157" spans="1:9" s="73" customFormat="1" ht="14.65" customHeight="1" x14ac:dyDescent="0.25">
      <c r="A157" s="70"/>
      <c r="B157" s="245" t="s">
        <v>515</v>
      </c>
      <c r="C157" s="246"/>
      <c r="D157" s="69" t="s">
        <v>514</v>
      </c>
      <c r="E157" s="70">
        <f>+E151</f>
        <v>2</v>
      </c>
      <c r="F157" s="71">
        <v>1</v>
      </c>
      <c r="G157" s="70">
        <f>+G151</f>
        <v>8</v>
      </c>
      <c r="H157" s="70">
        <v>1600</v>
      </c>
      <c r="I157" s="74">
        <f t="shared" ref="I157" si="85">+H157*G157*E157</f>
        <v>25600</v>
      </c>
    </row>
    <row r="158" spans="1:9" s="73" customFormat="1" ht="14.65" customHeight="1" x14ac:dyDescent="0.25">
      <c r="A158" s="70"/>
      <c r="B158" s="245" t="s">
        <v>515</v>
      </c>
      <c r="C158" s="246"/>
      <c r="D158" s="69" t="s">
        <v>514</v>
      </c>
      <c r="E158" s="70">
        <f>+E148</f>
        <v>1</v>
      </c>
      <c r="F158" s="71">
        <v>1</v>
      </c>
      <c r="G158" s="70">
        <f>+G148</f>
        <v>7</v>
      </c>
      <c r="H158" s="70">
        <v>1600</v>
      </c>
      <c r="I158" s="74">
        <f t="shared" ref="I158" si="86">+H158*G158*E158</f>
        <v>11200</v>
      </c>
    </row>
    <row r="159" spans="1:9" s="73" customFormat="1" ht="14.65" customHeight="1" x14ac:dyDescent="0.25">
      <c r="A159" s="70"/>
      <c r="B159" s="245" t="s">
        <v>526</v>
      </c>
      <c r="C159" s="246"/>
      <c r="D159" s="69" t="s">
        <v>255</v>
      </c>
      <c r="E159" s="70">
        <f>+E144+E145</f>
        <v>2</v>
      </c>
      <c r="F159" s="135">
        <v>2</v>
      </c>
      <c r="G159" s="70">
        <v>13</v>
      </c>
      <c r="H159" s="70">
        <v>850</v>
      </c>
      <c r="I159" s="74">
        <f t="shared" si="82"/>
        <v>22100</v>
      </c>
    </row>
    <row r="160" spans="1:9" s="73" customFormat="1" ht="14.65" customHeight="1" x14ac:dyDescent="0.25">
      <c r="A160" s="70"/>
      <c r="B160" s="245" t="s">
        <v>526</v>
      </c>
      <c r="C160" s="246"/>
      <c r="D160" s="69" t="s">
        <v>255</v>
      </c>
      <c r="E160" s="70">
        <f>+E146</f>
        <v>1</v>
      </c>
      <c r="F160" s="135">
        <v>2</v>
      </c>
      <c r="G160" s="70">
        <f>+G146</f>
        <v>11</v>
      </c>
      <c r="H160" s="70">
        <v>850</v>
      </c>
      <c r="I160" s="74">
        <f t="shared" ref="I160" si="87">+H160*G160*E160</f>
        <v>9350</v>
      </c>
    </row>
    <row r="161" spans="1:9" s="73" customFormat="1" ht="14.65" customHeight="1" x14ac:dyDescent="0.25">
      <c r="A161" s="70"/>
      <c r="B161" s="245" t="s">
        <v>517</v>
      </c>
      <c r="C161" s="246"/>
      <c r="D161" s="69" t="s">
        <v>255</v>
      </c>
      <c r="E161" s="70">
        <f>+E147+E149</f>
        <v>4</v>
      </c>
      <c r="F161" s="135">
        <v>1</v>
      </c>
      <c r="G161" s="70">
        <v>12</v>
      </c>
      <c r="H161" s="70">
        <v>850</v>
      </c>
      <c r="I161" s="74">
        <f t="shared" si="82"/>
        <v>40800</v>
      </c>
    </row>
    <row r="162" spans="1:9" s="73" customFormat="1" ht="14.65" customHeight="1" x14ac:dyDescent="0.25">
      <c r="A162" s="70"/>
      <c r="B162" s="245" t="s">
        <v>517</v>
      </c>
      <c r="C162" s="246"/>
      <c r="D162" s="69" t="s">
        <v>255</v>
      </c>
      <c r="E162" s="70">
        <f>+E150</f>
        <v>1</v>
      </c>
      <c r="F162" s="135">
        <v>1</v>
      </c>
      <c r="G162" s="70">
        <f>+G150</f>
        <v>10</v>
      </c>
      <c r="H162" s="70">
        <v>850</v>
      </c>
      <c r="I162" s="74">
        <f t="shared" ref="I162" si="88">+H162*G162*E162</f>
        <v>8500</v>
      </c>
    </row>
    <row r="163" spans="1:9" s="73" customFormat="1" ht="14.65" customHeight="1" x14ac:dyDescent="0.25">
      <c r="A163" s="70"/>
      <c r="B163" s="245" t="s">
        <v>517</v>
      </c>
      <c r="C163" s="246"/>
      <c r="D163" s="69" t="s">
        <v>255</v>
      </c>
      <c r="E163" s="70">
        <f>+E151</f>
        <v>2</v>
      </c>
      <c r="F163" s="135">
        <v>1</v>
      </c>
      <c r="G163" s="70">
        <f>+G151</f>
        <v>8</v>
      </c>
      <c r="H163" s="70">
        <v>850</v>
      </c>
      <c r="I163" s="74">
        <f t="shared" ref="I163" si="89">+H163*G163*E163</f>
        <v>13600</v>
      </c>
    </row>
    <row r="164" spans="1:9" s="73" customFormat="1" ht="14.65" customHeight="1" x14ac:dyDescent="0.25">
      <c r="A164" s="70"/>
      <c r="B164" s="245" t="s">
        <v>517</v>
      </c>
      <c r="C164" s="246"/>
      <c r="D164" s="69" t="s">
        <v>255</v>
      </c>
      <c r="E164" s="70">
        <f>+E148</f>
        <v>1</v>
      </c>
      <c r="F164" s="135">
        <v>1</v>
      </c>
      <c r="G164" s="70">
        <f>+G148</f>
        <v>7</v>
      </c>
      <c r="H164" s="70">
        <v>850</v>
      </c>
      <c r="I164" s="74">
        <f t="shared" ref="I164" si="90">+H164*G164*E164</f>
        <v>5950</v>
      </c>
    </row>
    <row r="165" spans="1:9" s="73" customFormat="1" ht="14.65" customHeight="1" x14ac:dyDescent="0.25">
      <c r="A165" s="70"/>
      <c r="B165" s="245" t="s">
        <v>518</v>
      </c>
      <c r="C165" s="246"/>
      <c r="D165" s="69" t="s">
        <v>261</v>
      </c>
      <c r="E165" s="70">
        <v>1</v>
      </c>
      <c r="F165" s="71">
        <v>1</v>
      </c>
      <c r="G165" s="70">
        <v>8</v>
      </c>
      <c r="H165" s="70">
        <v>4500</v>
      </c>
      <c r="I165" s="72">
        <f t="shared" ref="I165:I166" si="91">E165*F165*G165*H165</f>
        <v>36000</v>
      </c>
    </row>
    <row r="166" spans="1:9" s="73" customFormat="1" ht="14.65" customHeight="1" x14ac:dyDescent="0.25">
      <c r="A166" s="70"/>
      <c r="B166" s="245" t="s">
        <v>527</v>
      </c>
      <c r="C166" s="246"/>
      <c r="D166" s="69" t="s">
        <v>261</v>
      </c>
      <c r="E166" s="70">
        <v>1</v>
      </c>
      <c r="F166" s="71">
        <v>1</v>
      </c>
      <c r="G166" s="70">
        <v>8</v>
      </c>
      <c r="H166" s="70">
        <v>2800</v>
      </c>
      <c r="I166" s="72">
        <f t="shared" si="91"/>
        <v>22400</v>
      </c>
    </row>
    <row r="167" spans="1:9" s="73" customFormat="1" ht="14.65" customHeight="1" x14ac:dyDescent="0.25">
      <c r="A167" s="70"/>
      <c r="B167" s="245" t="s">
        <v>520</v>
      </c>
      <c r="C167" s="246"/>
      <c r="D167" s="69" t="s">
        <v>261</v>
      </c>
      <c r="E167" s="135">
        <f t="shared" ref="E167:E172" si="92">+E159</f>
        <v>2</v>
      </c>
      <c r="F167" s="71">
        <v>1</v>
      </c>
      <c r="G167" s="135">
        <f t="shared" ref="G167:G172" si="93">+G159</f>
        <v>13</v>
      </c>
      <c r="H167" s="135">
        <v>150</v>
      </c>
      <c r="I167" s="72">
        <f t="shared" ref="I167:I172" si="94">+H167*G167*E167</f>
        <v>3900</v>
      </c>
    </row>
    <row r="168" spans="1:9" s="73" customFormat="1" ht="14.65" customHeight="1" x14ac:dyDescent="0.25">
      <c r="A168" s="70"/>
      <c r="B168" s="245" t="s">
        <v>520</v>
      </c>
      <c r="C168" s="246"/>
      <c r="D168" s="69" t="s">
        <v>261</v>
      </c>
      <c r="E168" s="135">
        <f t="shared" si="92"/>
        <v>1</v>
      </c>
      <c r="F168" s="71">
        <v>1</v>
      </c>
      <c r="G168" s="135">
        <f t="shared" si="93"/>
        <v>11</v>
      </c>
      <c r="H168" s="135">
        <v>150</v>
      </c>
      <c r="I168" s="72">
        <f t="shared" si="94"/>
        <v>1650</v>
      </c>
    </row>
    <row r="169" spans="1:9" s="73" customFormat="1" ht="14.65" customHeight="1" x14ac:dyDescent="0.25">
      <c r="A169" s="70"/>
      <c r="B169" s="245" t="s">
        <v>520</v>
      </c>
      <c r="C169" s="246"/>
      <c r="D169" s="69" t="s">
        <v>261</v>
      </c>
      <c r="E169" s="135">
        <f t="shared" si="92"/>
        <v>4</v>
      </c>
      <c r="F169" s="71">
        <v>1</v>
      </c>
      <c r="G169" s="135">
        <f t="shared" si="93"/>
        <v>12</v>
      </c>
      <c r="H169" s="135">
        <v>150</v>
      </c>
      <c r="I169" s="72">
        <f t="shared" si="94"/>
        <v>7200</v>
      </c>
    </row>
    <row r="170" spans="1:9" s="73" customFormat="1" ht="14.65" customHeight="1" x14ac:dyDescent="0.25">
      <c r="A170" s="70"/>
      <c r="B170" s="245" t="s">
        <v>520</v>
      </c>
      <c r="C170" s="246"/>
      <c r="D170" s="69" t="s">
        <v>261</v>
      </c>
      <c r="E170" s="135">
        <f t="shared" si="92"/>
        <v>1</v>
      </c>
      <c r="F170" s="71">
        <v>1</v>
      </c>
      <c r="G170" s="135">
        <f t="shared" si="93"/>
        <v>10</v>
      </c>
      <c r="H170" s="135">
        <v>150</v>
      </c>
      <c r="I170" s="72">
        <f t="shared" si="94"/>
        <v>1500</v>
      </c>
    </row>
    <row r="171" spans="1:9" s="73" customFormat="1" ht="14.65" customHeight="1" x14ac:dyDescent="0.25">
      <c r="A171" s="70"/>
      <c r="B171" s="245" t="s">
        <v>520</v>
      </c>
      <c r="C171" s="246"/>
      <c r="D171" s="69" t="s">
        <v>261</v>
      </c>
      <c r="E171" s="135">
        <f t="shared" si="92"/>
        <v>2</v>
      </c>
      <c r="F171" s="71">
        <v>1</v>
      </c>
      <c r="G171" s="135">
        <f t="shared" si="93"/>
        <v>8</v>
      </c>
      <c r="H171" s="135">
        <v>150</v>
      </c>
      <c r="I171" s="72">
        <f t="shared" si="94"/>
        <v>2400</v>
      </c>
    </row>
    <row r="172" spans="1:9" s="73" customFormat="1" ht="14.65" customHeight="1" x14ac:dyDescent="0.25">
      <c r="A172" s="70"/>
      <c r="B172" s="245" t="s">
        <v>520</v>
      </c>
      <c r="C172" s="246"/>
      <c r="D172" s="69" t="s">
        <v>261</v>
      </c>
      <c r="E172" s="135">
        <f t="shared" si="92"/>
        <v>1</v>
      </c>
      <c r="F172" s="71">
        <v>1</v>
      </c>
      <c r="G172" s="135">
        <f t="shared" si="93"/>
        <v>7</v>
      </c>
      <c r="H172" s="135">
        <v>150</v>
      </c>
      <c r="I172" s="72">
        <f t="shared" si="94"/>
        <v>1050</v>
      </c>
    </row>
    <row r="173" spans="1:9" s="73" customFormat="1" ht="14.65" customHeight="1" x14ac:dyDescent="0.25">
      <c r="A173" s="70"/>
      <c r="B173" s="245" t="s">
        <v>521</v>
      </c>
      <c r="C173" s="246"/>
      <c r="D173" s="69" t="s">
        <v>261</v>
      </c>
      <c r="E173" s="70">
        <f>+E153</f>
        <v>2</v>
      </c>
      <c r="F173" s="71">
        <v>1</v>
      </c>
      <c r="G173" s="70">
        <f>+G153</f>
        <v>13</v>
      </c>
      <c r="H173" s="70">
        <v>450</v>
      </c>
      <c r="I173" s="74">
        <f t="shared" ref="I173:I177" si="95">+H173*G173*E173</f>
        <v>11700</v>
      </c>
    </row>
    <row r="174" spans="1:9" s="73" customFormat="1" ht="14.65" customHeight="1" x14ac:dyDescent="0.25">
      <c r="A174" s="70"/>
      <c r="B174" s="245" t="s">
        <v>521</v>
      </c>
      <c r="C174" s="246"/>
      <c r="D174" s="69" t="s">
        <v>261</v>
      </c>
      <c r="E174" s="70">
        <f>+E154</f>
        <v>1</v>
      </c>
      <c r="F174" s="71">
        <v>1</v>
      </c>
      <c r="G174" s="70">
        <f>+G154</f>
        <v>11</v>
      </c>
      <c r="H174" s="70">
        <v>450</v>
      </c>
      <c r="I174" s="74">
        <f t="shared" ref="I174" si="96">+H174*G174*E174</f>
        <v>4950</v>
      </c>
    </row>
    <row r="175" spans="1:9" s="73" customFormat="1" ht="14.65" customHeight="1" x14ac:dyDescent="0.25">
      <c r="A175" s="70"/>
      <c r="B175" s="245" t="s">
        <v>522</v>
      </c>
      <c r="C175" s="246"/>
      <c r="D175" s="69" t="s">
        <v>261</v>
      </c>
      <c r="E175" s="70">
        <f>+E173</f>
        <v>2</v>
      </c>
      <c r="F175" s="71">
        <v>1</v>
      </c>
      <c r="G175" s="70">
        <f>+G173</f>
        <v>13</v>
      </c>
      <c r="H175" s="70">
        <v>500</v>
      </c>
      <c r="I175" s="74">
        <f t="shared" si="95"/>
        <v>13000</v>
      </c>
    </row>
    <row r="176" spans="1:9" s="73" customFormat="1" ht="14.65" customHeight="1" x14ac:dyDescent="0.25">
      <c r="A176" s="70"/>
      <c r="B176" s="245" t="s">
        <v>522</v>
      </c>
      <c r="C176" s="246"/>
      <c r="D176" s="69" t="s">
        <v>261</v>
      </c>
      <c r="E176" s="70">
        <f>+E174</f>
        <v>1</v>
      </c>
      <c r="F176" s="71">
        <v>1</v>
      </c>
      <c r="G176" s="70">
        <f>+G174</f>
        <v>11</v>
      </c>
      <c r="H176" s="70">
        <v>500</v>
      </c>
      <c r="I176" s="74">
        <f t="shared" ref="I176" si="97">+H176*G176*E176</f>
        <v>5500</v>
      </c>
    </row>
    <row r="177" spans="1:9" s="73" customFormat="1" ht="14.65" customHeight="1" x14ac:dyDescent="0.25">
      <c r="A177" s="70"/>
      <c r="B177" s="243" t="s">
        <v>538</v>
      </c>
      <c r="C177" s="244"/>
      <c r="D177" s="69" t="s">
        <v>512</v>
      </c>
      <c r="E177" s="70">
        <v>1</v>
      </c>
      <c r="F177" s="71">
        <v>1</v>
      </c>
      <c r="G177" s="70">
        <v>1</v>
      </c>
      <c r="H177" s="70">
        <f>11*350</f>
        <v>3850</v>
      </c>
      <c r="I177" s="74">
        <f t="shared" si="95"/>
        <v>3850</v>
      </c>
    </row>
    <row r="178" spans="1:9" s="73" customFormat="1" ht="12" x14ac:dyDescent="0.25">
      <c r="A178" s="81"/>
      <c r="B178" s="81"/>
      <c r="C178" s="79"/>
      <c r="D178" s="80"/>
      <c r="E178" s="81"/>
      <c r="F178" s="82"/>
      <c r="G178" s="81"/>
      <c r="H178" s="76" t="s">
        <v>524</v>
      </c>
      <c r="I178" s="77">
        <f>SUM(I144:I177)</f>
        <v>1677230</v>
      </c>
    </row>
    <row r="179" spans="1:9" s="73" customFormat="1" ht="12" x14ac:dyDescent="0.25">
      <c r="A179" s="81"/>
      <c r="B179" s="81"/>
      <c r="C179" s="79"/>
      <c r="D179" s="80"/>
      <c r="E179" s="81"/>
      <c r="F179" s="82"/>
      <c r="G179" s="81"/>
      <c r="H179" s="76"/>
      <c r="I179" s="78"/>
    </row>
    <row r="180" spans="1:9" s="73" customFormat="1" ht="12" x14ac:dyDescent="0.25">
      <c r="A180" s="66"/>
      <c r="B180" s="66"/>
      <c r="C180" s="253" t="s">
        <v>539</v>
      </c>
      <c r="D180" s="253"/>
      <c r="E180" s="253"/>
      <c r="F180" s="253"/>
      <c r="G180" s="253"/>
      <c r="H180" s="253"/>
      <c r="I180" s="253"/>
    </row>
    <row r="181" spans="1:9" s="73" customFormat="1" ht="14.65" customHeight="1" x14ac:dyDescent="0.25">
      <c r="A181" s="62" t="s">
        <v>253</v>
      </c>
      <c r="B181" s="251" t="s">
        <v>254</v>
      </c>
      <c r="C181" s="252"/>
      <c r="D181" s="62" t="s">
        <v>255</v>
      </c>
      <c r="E181" s="62" t="s">
        <v>505</v>
      </c>
      <c r="F181" s="62" t="s">
        <v>506</v>
      </c>
      <c r="G181" s="62" t="s">
        <v>507</v>
      </c>
      <c r="H181" s="62" t="s">
        <v>508</v>
      </c>
      <c r="I181" s="62" t="s">
        <v>509</v>
      </c>
    </row>
    <row r="182" spans="1:9" s="73" customFormat="1" ht="14.65" customHeight="1" x14ac:dyDescent="0.25">
      <c r="A182" s="70"/>
      <c r="B182" s="245" t="s">
        <v>540</v>
      </c>
      <c r="C182" s="246"/>
      <c r="D182" s="69" t="s">
        <v>261</v>
      </c>
      <c r="E182" s="70">
        <v>1</v>
      </c>
      <c r="F182" s="71">
        <v>1</v>
      </c>
      <c r="G182" s="70">
        <v>13</v>
      </c>
      <c r="H182" s="70">
        <v>10000</v>
      </c>
      <c r="I182" s="72">
        <f>E182*F182*G182*H182</f>
        <v>130000</v>
      </c>
    </row>
    <row r="183" spans="1:9" s="73" customFormat="1" ht="14.65" customHeight="1" x14ac:dyDescent="0.25">
      <c r="A183" s="70"/>
      <c r="B183" s="243" t="s">
        <v>585</v>
      </c>
      <c r="C183" s="244"/>
      <c r="D183" s="69" t="s">
        <v>261</v>
      </c>
      <c r="E183" s="70">
        <v>1</v>
      </c>
      <c r="F183" s="71">
        <v>1</v>
      </c>
      <c r="G183" s="70">
        <v>13</v>
      </c>
      <c r="H183" s="70">
        <v>7000</v>
      </c>
      <c r="I183" s="72">
        <f>E183*F183*G183*H183</f>
        <v>91000</v>
      </c>
    </row>
    <row r="184" spans="1:9" s="73" customFormat="1" ht="14.65" customHeight="1" x14ac:dyDescent="0.25">
      <c r="A184" s="70"/>
      <c r="B184" s="243" t="s">
        <v>586</v>
      </c>
      <c r="C184" s="244"/>
      <c r="D184" s="69" t="s">
        <v>261</v>
      </c>
      <c r="E184" s="70">
        <v>1</v>
      </c>
      <c r="F184" s="71">
        <v>1</v>
      </c>
      <c r="G184" s="70">
        <v>13</v>
      </c>
      <c r="H184" s="70">
        <v>7000</v>
      </c>
      <c r="I184" s="72">
        <f>E184*F184*G184*H184</f>
        <v>91000</v>
      </c>
    </row>
    <row r="185" spans="1:9" s="73" customFormat="1" ht="14.65" customHeight="1" x14ac:dyDescent="0.25">
      <c r="A185" s="70"/>
      <c r="B185" s="243" t="s">
        <v>587</v>
      </c>
      <c r="C185" s="244"/>
      <c r="D185" s="69" t="s">
        <v>261</v>
      </c>
      <c r="E185" s="70">
        <v>1</v>
      </c>
      <c r="F185" s="71">
        <v>1</v>
      </c>
      <c r="G185" s="70">
        <v>13</v>
      </c>
      <c r="H185" s="70">
        <v>4500</v>
      </c>
      <c r="I185" s="72">
        <f>E185*F185*G185*H185</f>
        <v>58500</v>
      </c>
    </row>
    <row r="186" spans="1:9" s="73" customFormat="1" ht="14.65" customHeight="1" x14ac:dyDescent="0.25">
      <c r="A186" s="70"/>
      <c r="B186" s="243" t="s">
        <v>588</v>
      </c>
      <c r="C186" s="244"/>
      <c r="D186" s="69" t="s">
        <v>261</v>
      </c>
      <c r="E186" s="70">
        <v>2</v>
      </c>
      <c r="F186" s="71">
        <v>1</v>
      </c>
      <c r="G186" s="70">
        <v>13</v>
      </c>
      <c r="H186" s="70">
        <v>4500</v>
      </c>
      <c r="I186" s="72">
        <f>E186*F186*G186*H186</f>
        <v>117000</v>
      </c>
    </row>
    <row r="187" spans="1:9" s="73" customFormat="1" ht="14.65" customHeight="1" x14ac:dyDescent="0.25">
      <c r="A187" s="70"/>
      <c r="B187" s="243" t="s">
        <v>511</v>
      </c>
      <c r="C187" s="244"/>
      <c r="D187" s="136" t="s">
        <v>512</v>
      </c>
      <c r="E187" s="135">
        <v>1</v>
      </c>
      <c r="F187" s="71">
        <v>0.42</v>
      </c>
      <c r="G187" s="135">
        <v>1</v>
      </c>
      <c r="H187" s="135">
        <f>+SUM(I182:I186)</f>
        <v>487500</v>
      </c>
      <c r="I187" s="72">
        <f t="shared" ref="I187" si="98">E187*F187*G187*H187</f>
        <v>204750</v>
      </c>
    </row>
    <row r="188" spans="1:9" s="73" customFormat="1" ht="14.65" customHeight="1" x14ac:dyDescent="0.25">
      <c r="A188" s="70"/>
      <c r="B188" s="245" t="s">
        <v>513</v>
      </c>
      <c r="C188" s="246"/>
      <c r="D188" s="69" t="s">
        <v>514</v>
      </c>
      <c r="E188" s="70">
        <f>+E182+E183+E184</f>
        <v>3</v>
      </c>
      <c r="F188" s="71">
        <v>1</v>
      </c>
      <c r="G188" s="70">
        <v>13</v>
      </c>
      <c r="H188" s="70">
        <v>1600</v>
      </c>
      <c r="I188" s="74">
        <f t="shared" ref="I188:I191" si="99">+H188*G188*E188</f>
        <v>62400</v>
      </c>
    </row>
    <row r="189" spans="1:9" s="73" customFormat="1" ht="14.65" customHeight="1" x14ac:dyDescent="0.25">
      <c r="A189" s="70"/>
      <c r="B189" s="245" t="s">
        <v>515</v>
      </c>
      <c r="C189" s="246"/>
      <c r="D189" s="69" t="s">
        <v>514</v>
      </c>
      <c r="E189" s="70">
        <f>+E185+E186</f>
        <v>3</v>
      </c>
      <c r="F189" s="71">
        <v>1</v>
      </c>
      <c r="G189" s="70">
        <v>13</v>
      </c>
      <c r="H189" s="70">
        <v>1600</v>
      </c>
      <c r="I189" s="74">
        <f t="shared" si="99"/>
        <v>62400</v>
      </c>
    </row>
    <row r="190" spans="1:9" s="73" customFormat="1" ht="14.65" customHeight="1" x14ac:dyDescent="0.25">
      <c r="A190" s="70"/>
      <c r="B190" s="245" t="s">
        <v>526</v>
      </c>
      <c r="C190" s="246"/>
      <c r="D190" s="69" t="s">
        <v>255</v>
      </c>
      <c r="E190" s="70">
        <f>+E188</f>
        <v>3</v>
      </c>
      <c r="F190" s="135">
        <v>2</v>
      </c>
      <c r="G190" s="70">
        <v>13</v>
      </c>
      <c r="H190" s="70">
        <v>850</v>
      </c>
      <c r="I190" s="74">
        <f t="shared" si="99"/>
        <v>33150</v>
      </c>
    </row>
    <row r="191" spans="1:9" s="73" customFormat="1" ht="14.65" customHeight="1" x14ac:dyDescent="0.25">
      <c r="A191" s="70"/>
      <c r="B191" s="245" t="s">
        <v>517</v>
      </c>
      <c r="C191" s="246"/>
      <c r="D191" s="69" t="s">
        <v>255</v>
      </c>
      <c r="E191" s="70">
        <f>+E189</f>
        <v>3</v>
      </c>
      <c r="F191" s="135">
        <v>1</v>
      </c>
      <c r="G191" s="70">
        <f>+G189</f>
        <v>13</v>
      </c>
      <c r="H191" s="70">
        <v>850</v>
      </c>
      <c r="I191" s="74">
        <f t="shared" si="99"/>
        <v>33150</v>
      </c>
    </row>
    <row r="192" spans="1:9" s="73" customFormat="1" ht="14.65" customHeight="1" x14ac:dyDescent="0.25">
      <c r="A192" s="70"/>
      <c r="B192" s="245" t="s">
        <v>518</v>
      </c>
      <c r="C192" s="246"/>
      <c r="D192" s="69" t="s">
        <v>261</v>
      </c>
      <c r="E192" s="70">
        <v>1</v>
      </c>
      <c r="F192" s="71">
        <v>1</v>
      </c>
      <c r="G192" s="70">
        <v>13</v>
      </c>
      <c r="H192" s="70">
        <v>4500</v>
      </c>
      <c r="I192" s="72">
        <f t="shared" ref="I192:I193" si="100">E192*F192*G192*H192</f>
        <v>58500</v>
      </c>
    </row>
    <row r="193" spans="1:9" s="73" customFormat="1" ht="14.65" customHeight="1" x14ac:dyDescent="0.25">
      <c r="A193" s="70"/>
      <c r="B193" s="245" t="s">
        <v>527</v>
      </c>
      <c r="C193" s="246"/>
      <c r="D193" s="69" t="s">
        <v>261</v>
      </c>
      <c r="E193" s="70">
        <v>1</v>
      </c>
      <c r="F193" s="71">
        <v>1</v>
      </c>
      <c r="G193" s="70">
        <v>13</v>
      </c>
      <c r="H193" s="70">
        <v>2800</v>
      </c>
      <c r="I193" s="72">
        <f t="shared" si="100"/>
        <v>36400</v>
      </c>
    </row>
    <row r="194" spans="1:9" s="73" customFormat="1" ht="14.65" customHeight="1" x14ac:dyDescent="0.25">
      <c r="A194" s="70"/>
      <c r="B194" s="245" t="s">
        <v>520</v>
      </c>
      <c r="C194" s="246"/>
      <c r="D194" s="69" t="s">
        <v>261</v>
      </c>
      <c r="E194" s="135">
        <f>+E188+E189</f>
        <v>6</v>
      </c>
      <c r="F194" s="71">
        <v>1</v>
      </c>
      <c r="G194" s="135">
        <v>13</v>
      </c>
      <c r="H194" s="135">
        <v>150</v>
      </c>
      <c r="I194" s="72">
        <f>+H194*G194*E194</f>
        <v>11700</v>
      </c>
    </row>
    <row r="195" spans="1:9" s="73" customFormat="1" ht="14.65" customHeight="1" x14ac:dyDescent="0.25">
      <c r="A195" s="70"/>
      <c r="B195" s="245" t="s">
        <v>521</v>
      </c>
      <c r="C195" s="246"/>
      <c r="D195" s="69" t="s">
        <v>261</v>
      </c>
      <c r="E195" s="70">
        <f>+E188</f>
        <v>3</v>
      </c>
      <c r="F195" s="71">
        <v>1</v>
      </c>
      <c r="G195" s="70">
        <v>13</v>
      </c>
      <c r="H195" s="70">
        <v>450</v>
      </c>
      <c r="I195" s="74">
        <f t="shared" ref="I195:I196" si="101">+H195*G195*E195</f>
        <v>17550</v>
      </c>
    </row>
    <row r="196" spans="1:9" s="73" customFormat="1" ht="14.65" customHeight="1" x14ac:dyDescent="0.25">
      <c r="A196" s="70"/>
      <c r="B196" s="245" t="s">
        <v>522</v>
      </c>
      <c r="C196" s="246"/>
      <c r="D196" s="69" t="s">
        <v>261</v>
      </c>
      <c r="E196" s="70">
        <f>+E195</f>
        <v>3</v>
      </c>
      <c r="F196" s="71">
        <v>1</v>
      </c>
      <c r="G196" s="70">
        <v>13</v>
      </c>
      <c r="H196" s="70">
        <v>500</v>
      </c>
      <c r="I196" s="74">
        <f t="shared" si="101"/>
        <v>19500</v>
      </c>
    </row>
    <row r="197" spans="1:9" s="73" customFormat="1" ht="14.65" customHeight="1" x14ac:dyDescent="0.25">
      <c r="A197" s="70"/>
      <c r="B197" s="243" t="s">
        <v>541</v>
      </c>
      <c r="C197" s="244"/>
      <c r="D197" s="69" t="s">
        <v>512</v>
      </c>
      <c r="E197" s="70">
        <v>1</v>
      </c>
      <c r="F197" s="71">
        <v>1</v>
      </c>
      <c r="G197" s="70">
        <v>1</v>
      </c>
      <c r="H197" s="70">
        <f>6*350</f>
        <v>2100</v>
      </c>
      <c r="I197" s="74">
        <f t="shared" ref="I197" si="102">+H197*G197*E197</f>
        <v>2100</v>
      </c>
    </row>
    <row r="198" spans="1:9" s="73" customFormat="1" ht="12" x14ac:dyDescent="0.25">
      <c r="A198" s="81"/>
      <c r="B198" s="81"/>
      <c r="C198" s="79"/>
      <c r="D198" s="80"/>
      <c r="E198" s="81"/>
      <c r="F198" s="82"/>
      <c r="G198" s="81"/>
      <c r="H198" s="76" t="s">
        <v>524</v>
      </c>
      <c r="I198" s="77">
        <f>SUM(I182:I197)</f>
        <v>1029100</v>
      </c>
    </row>
    <row r="199" spans="1:9" s="73" customFormat="1" ht="12" x14ac:dyDescent="0.25">
      <c r="A199" s="81"/>
      <c r="B199" s="81"/>
      <c r="C199" s="79"/>
      <c r="D199" s="80"/>
      <c r="E199" s="81"/>
      <c r="F199" s="82"/>
      <c r="G199" s="81"/>
      <c r="H199" s="76"/>
      <c r="I199" s="78"/>
    </row>
    <row r="200" spans="1:9" s="65" customFormat="1" ht="10.35" customHeight="1" x14ac:dyDescent="0.2">
      <c r="A200" s="68"/>
      <c r="B200" s="68"/>
      <c r="C200" s="253" t="s">
        <v>542</v>
      </c>
      <c r="D200" s="253"/>
      <c r="E200" s="253"/>
      <c r="F200" s="253"/>
      <c r="G200" s="253"/>
      <c r="H200" s="253"/>
      <c r="I200" s="253"/>
    </row>
    <row r="201" spans="1:9" s="65" customFormat="1" ht="14.65" customHeight="1" x14ac:dyDescent="0.25">
      <c r="A201" s="62" t="s">
        <v>253</v>
      </c>
      <c r="B201" s="251" t="s">
        <v>254</v>
      </c>
      <c r="C201" s="252"/>
      <c r="D201" s="62" t="s">
        <v>255</v>
      </c>
      <c r="E201" s="62" t="s">
        <v>505</v>
      </c>
      <c r="F201" s="62" t="s">
        <v>506</v>
      </c>
      <c r="G201" s="62" t="s">
        <v>507</v>
      </c>
      <c r="H201" s="62" t="s">
        <v>508</v>
      </c>
      <c r="I201" s="62" t="s">
        <v>509</v>
      </c>
    </row>
    <row r="202" spans="1:9" s="65" customFormat="1" ht="14.65" customHeight="1" x14ac:dyDescent="0.25">
      <c r="A202" s="70"/>
      <c r="B202" s="245" t="s">
        <v>543</v>
      </c>
      <c r="C202" s="246"/>
      <c r="D202" s="69" t="s">
        <v>261</v>
      </c>
      <c r="E202" s="70">
        <v>1</v>
      </c>
      <c r="F202" s="71">
        <v>0.5</v>
      </c>
      <c r="G202" s="70">
        <v>13</v>
      </c>
      <c r="H202" s="74">
        <v>20000</v>
      </c>
      <c r="I202" s="72">
        <f t="shared" ref="I202:I205" si="103">E202*F202*G202*H202</f>
        <v>130000</v>
      </c>
    </row>
    <row r="203" spans="1:9" s="65" customFormat="1" ht="14.65" customHeight="1" x14ac:dyDescent="0.25">
      <c r="A203" s="70"/>
      <c r="B203" s="245" t="s">
        <v>544</v>
      </c>
      <c r="C203" s="246"/>
      <c r="D203" s="69" t="s">
        <v>261</v>
      </c>
      <c r="E203" s="70">
        <v>1</v>
      </c>
      <c r="F203" s="71">
        <v>0.5</v>
      </c>
      <c r="G203" s="70">
        <v>13</v>
      </c>
      <c r="H203" s="74">
        <v>12000</v>
      </c>
      <c r="I203" s="72">
        <f t="shared" si="103"/>
        <v>78000</v>
      </c>
    </row>
    <row r="204" spans="1:9" s="65" customFormat="1" ht="14.65" customHeight="1" x14ac:dyDescent="0.25">
      <c r="A204" s="70"/>
      <c r="B204" s="243" t="s">
        <v>594</v>
      </c>
      <c r="C204" s="244"/>
      <c r="D204" s="136" t="s">
        <v>261</v>
      </c>
      <c r="E204" s="135">
        <v>1</v>
      </c>
      <c r="F204" s="71">
        <v>0.33</v>
      </c>
      <c r="G204" s="135">
        <v>13</v>
      </c>
      <c r="H204" s="72">
        <v>6000</v>
      </c>
      <c r="I204" s="72">
        <f t="shared" si="103"/>
        <v>25740</v>
      </c>
    </row>
    <row r="205" spans="1:9" s="65" customFormat="1" ht="14.65" customHeight="1" x14ac:dyDescent="0.25">
      <c r="A205" s="70"/>
      <c r="B205" s="243" t="s">
        <v>545</v>
      </c>
      <c r="C205" s="244"/>
      <c r="D205" s="136" t="s">
        <v>261</v>
      </c>
      <c r="E205" s="135">
        <v>1</v>
      </c>
      <c r="F205" s="71">
        <v>0.5</v>
      </c>
      <c r="G205" s="135">
        <v>13</v>
      </c>
      <c r="H205" s="72">
        <v>9000</v>
      </c>
      <c r="I205" s="72">
        <f t="shared" si="103"/>
        <v>58500</v>
      </c>
    </row>
    <row r="206" spans="1:9" s="65" customFormat="1" ht="12" x14ac:dyDescent="0.25">
      <c r="A206" s="81"/>
      <c r="B206" s="81"/>
      <c r="C206" s="79"/>
      <c r="D206" s="80"/>
      <c r="E206" s="81"/>
      <c r="F206" s="82"/>
      <c r="G206" s="81"/>
      <c r="H206" s="76" t="s">
        <v>524</v>
      </c>
      <c r="I206" s="77">
        <f>SUM(I202:I205)</f>
        <v>292240</v>
      </c>
    </row>
    <row r="207" spans="1:9" s="65" customFormat="1" ht="12" x14ac:dyDescent="0.25">
      <c r="A207" s="81"/>
      <c r="B207" s="81"/>
      <c r="C207" s="79"/>
      <c r="D207" s="80"/>
      <c r="E207" s="81"/>
      <c r="F207" s="82"/>
      <c r="G207" s="81"/>
      <c r="H207" s="76"/>
      <c r="I207" s="78"/>
    </row>
    <row r="208" spans="1:9" s="65" customFormat="1" ht="12" x14ac:dyDescent="0.25">
      <c r="A208" s="76"/>
      <c r="B208" s="76"/>
      <c r="C208" s="61"/>
      <c r="D208" s="76"/>
      <c r="E208" s="76"/>
      <c r="F208" s="86"/>
      <c r="G208" s="76"/>
      <c r="H208" s="76"/>
      <c r="I208" s="78"/>
    </row>
    <row r="209" spans="1:10" s="68" customFormat="1" ht="11.25" customHeight="1" x14ac:dyDescent="0.2">
      <c r="C209" s="253" t="s">
        <v>546</v>
      </c>
      <c r="D209" s="253"/>
      <c r="E209" s="253"/>
      <c r="F209" s="253"/>
      <c r="G209" s="253"/>
      <c r="H209" s="253"/>
      <c r="I209" s="253"/>
    </row>
    <row r="210" spans="1:10" s="65" customFormat="1" ht="14.65" customHeight="1" x14ac:dyDescent="0.25">
      <c r="A210" s="62" t="s">
        <v>253</v>
      </c>
      <c r="B210" s="248" t="s">
        <v>254</v>
      </c>
      <c r="C210" s="249"/>
      <c r="D210" s="250"/>
      <c r="E210" s="91" t="s">
        <v>547</v>
      </c>
      <c r="F210" s="91" t="s">
        <v>548</v>
      </c>
      <c r="G210" s="91" t="s">
        <v>549</v>
      </c>
      <c r="H210" s="92" t="s">
        <v>508</v>
      </c>
      <c r="I210" s="92" t="s">
        <v>509</v>
      </c>
    </row>
    <row r="211" spans="1:10" s="73" customFormat="1" ht="14.65" customHeight="1" x14ac:dyDescent="0.25">
      <c r="A211" s="70"/>
      <c r="B211" s="245" t="s">
        <v>550</v>
      </c>
      <c r="C211" s="247"/>
      <c r="D211" s="246"/>
      <c r="E211" s="70">
        <v>13</v>
      </c>
      <c r="F211" s="193">
        <v>4.3333E-4</v>
      </c>
      <c r="G211" s="174">
        <f>+I15</f>
        <v>109145257.83999988</v>
      </c>
      <c r="H211" s="192">
        <f>G211*F211</f>
        <v>47295.914579807148</v>
      </c>
      <c r="I211" s="72">
        <f>+ROUND(H211*E211,2)</f>
        <v>614846.89</v>
      </c>
    </row>
    <row r="212" spans="1:10" s="73" customFormat="1" ht="14.65" customHeight="1" x14ac:dyDescent="0.25">
      <c r="A212" s="70"/>
      <c r="B212" s="245" t="s">
        <v>551</v>
      </c>
      <c r="C212" s="247"/>
      <c r="D212" s="246"/>
      <c r="E212" s="70">
        <v>13</v>
      </c>
      <c r="F212" s="193">
        <v>6.4999999999999997E-4</v>
      </c>
      <c r="G212" s="174">
        <f>+'Costo Directo'!G698</f>
        <v>109145257.83999988</v>
      </c>
      <c r="H212" s="192">
        <f>G212*F212</f>
        <v>70944.417595999927</v>
      </c>
      <c r="I212" s="72">
        <f>+ROUND(H212*E212,2)</f>
        <v>922277.43</v>
      </c>
    </row>
    <row r="213" spans="1:10" s="73" customFormat="1" ht="14.65" customHeight="1" x14ac:dyDescent="0.25">
      <c r="A213" s="70"/>
      <c r="B213" s="245" t="s">
        <v>597</v>
      </c>
      <c r="C213" s="247"/>
      <c r="D213" s="246"/>
      <c r="E213" s="70">
        <v>13</v>
      </c>
      <c r="F213" s="193">
        <v>1E-4</v>
      </c>
      <c r="G213" s="174">
        <f>+G212</f>
        <v>109145257.83999988</v>
      </c>
      <c r="H213" s="192">
        <f>G213*F213</f>
        <v>10914.525783999989</v>
      </c>
      <c r="I213" s="72">
        <f>+ROUND(H213*E213,2)</f>
        <v>141888.84</v>
      </c>
    </row>
    <row r="214" spans="1:10" s="73" customFormat="1" ht="14.65" customHeight="1" x14ac:dyDescent="0.25">
      <c r="A214" s="70"/>
      <c r="B214" s="245" t="s">
        <v>598</v>
      </c>
      <c r="C214" s="247"/>
      <c r="D214" s="111"/>
      <c r="E214" s="70">
        <v>13</v>
      </c>
      <c r="F214" s="193">
        <v>1E-4</v>
      </c>
      <c r="G214" s="174">
        <f>+G213</f>
        <v>109145257.83999988</v>
      </c>
      <c r="H214" s="192">
        <f>G214*F214</f>
        <v>10914.525783999989</v>
      </c>
      <c r="I214" s="72">
        <f>+ROUND(H214*E214,2)</f>
        <v>141888.84</v>
      </c>
    </row>
    <row r="215" spans="1:10" s="65" customFormat="1" ht="12" x14ac:dyDescent="0.2">
      <c r="A215" s="76"/>
      <c r="B215" s="76"/>
      <c r="C215" s="61"/>
      <c r="D215" s="76"/>
      <c r="E215" s="76"/>
      <c r="F215" s="86"/>
      <c r="G215" s="76"/>
      <c r="H215" s="76" t="s">
        <v>524</v>
      </c>
      <c r="I215" s="87">
        <f>SUM(I211:I214)</f>
        <v>1820902.0000000002</v>
      </c>
      <c r="J215" s="88"/>
    </row>
    <row r="216" spans="1:10" s="65" customFormat="1" ht="12" x14ac:dyDescent="0.25">
      <c r="A216" s="76"/>
      <c r="B216" s="76"/>
      <c r="C216" s="61"/>
      <c r="D216" s="76"/>
      <c r="E216" s="76"/>
      <c r="F216" s="86"/>
      <c r="G216" s="76"/>
      <c r="H216" s="76"/>
      <c r="I216" s="89"/>
    </row>
    <row r="217" spans="1:10" s="65" customFormat="1" ht="12" x14ac:dyDescent="0.25">
      <c r="A217" s="61"/>
      <c r="B217" s="61"/>
      <c r="C217" s="61"/>
      <c r="D217" s="61"/>
      <c r="E217" s="61"/>
      <c r="F217" s="61"/>
      <c r="G217" s="61"/>
      <c r="H217" s="61"/>
    </row>
    <row r="218" spans="1:10" s="65" customFormat="1" ht="12" x14ac:dyDescent="0.25">
      <c r="A218" s="66"/>
      <c r="B218" s="66"/>
      <c r="C218" s="259" t="s">
        <v>552</v>
      </c>
      <c r="D218" s="260"/>
      <c r="E218" s="260"/>
      <c r="F218" s="260"/>
      <c r="G218" s="260"/>
      <c r="H218" s="260"/>
      <c r="I218" s="93">
        <f>I32+I112+I140+I178+I198+I206+I215</f>
        <v>14686432</v>
      </c>
    </row>
    <row r="219" spans="1:10" s="65" customFormat="1" ht="12" x14ac:dyDescent="0.25">
      <c r="A219" s="76"/>
      <c r="B219" s="76"/>
      <c r="C219" s="61"/>
      <c r="D219" s="76"/>
      <c r="E219" s="76"/>
      <c r="F219" s="86"/>
      <c r="G219" s="76"/>
      <c r="H219" s="76"/>
      <c r="I219" s="89"/>
    </row>
    <row r="220" spans="1:10" s="65" customFormat="1" ht="12" x14ac:dyDescent="0.25">
      <c r="A220" s="76"/>
      <c r="B220" s="76"/>
      <c r="C220" s="61"/>
      <c r="D220" s="76"/>
      <c r="E220" s="76"/>
      <c r="F220" s="86"/>
      <c r="G220" s="76"/>
      <c r="H220" s="76"/>
      <c r="I220" s="89"/>
      <c r="J220" s="90"/>
    </row>
    <row r="221" spans="1:10" s="51" customFormat="1" x14ac:dyDescent="0.25">
      <c r="A221" s="53"/>
      <c r="B221" s="53"/>
      <c r="C221" s="54"/>
      <c r="D221" s="53"/>
      <c r="E221" s="53"/>
      <c r="F221" s="55"/>
      <c r="G221" s="53"/>
      <c r="H221" s="57"/>
      <c r="I221" s="56"/>
    </row>
    <row r="222" spans="1:10" s="51" customFormat="1" x14ac:dyDescent="0.25">
      <c r="A222" s="53"/>
      <c r="B222" s="53"/>
      <c r="C222" s="54"/>
      <c r="D222" s="53"/>
      <c r="E222" s="53"/>
      <c r="F222" s="55"/>
      <c r="G222" s="53"/>
      <c r="H222" s="53"/>
      <c r="I222" s="56"/>
    </row>
    <row r="223" spans="1:10" s="51" customFormat="1" x14ac:dyDescent="0.25">
      <c r="A223" s="53"/>
      <c r="B223" s="53"/>
      <c r="C223" s="54"/>
      <c r="D223" s="53"/>
      <c r="E223" s="53"/>
      <c r="F223" s="55"/>
      <c r="G223" s="53"/>
      <c r="H223" s="53"/>
      <c r="I223" s="56"/>
    </row>
    <row r="224" spans="1:10" s="51" customFormat="1" x14ac:dyDescent="0.25">
      <c r="A224" s="53"/>
      <c r="B224" s="53"/>
      <c r="C224" s="54"/>
      <c r="D224" s="53"/>
      <c r="E224" s="53"/>
      <c r="F224" s="55"/>
      <c r="G224" s="53"/>
      <c r="H224" s="53"/>
      <c r="I224" s="56"/>
    </row>
    <row r="225" spans="1:8" s="52" customFormat="1" x14ac:dyDescent="0.2">
      <c r="A225" s="58"/>
      <c r="B225" s="58"/>
      <c r="C225" s="58"/>
      <c r="D225" s="58"/>
      <c r="E225" s="58"/>
      <c r="F225" s="58"/>
      <c r="G225" s="58"/>
      <c r="H225" s="58"/>
    </row>
    <row r="226" spans="1:8" s="52" customFormat="1" x14ac:dyDescent="0.2">
      <c r="F226" s="59" t="s">
        <v>553</v>
      </c>
      <c r="G226" s="59" t="s">
        <v>553</v>
      </c>
    </row>
    <row r="227" spans="1:8" s="52" customFormat="1" x14ac:dyDescent="0.2">
      <c r="G227" s="59" t="s">
        <v>553</v>
      </c>
    </row>
  </sheetData>
  <mergeCells count="196">
    <mergeCell ref="B65:C65"/>
    <mergeCell ref="B152:C152"/>
    <mergeCell ref="B187:C187"/>
    <mergeCell ref="B162:C162"/>
    <mergeCell ref="B163:C163"/>
    <mergeCell ref="B164:C164"/>
    <mergeCell ref="B168:C168"/>
    <mergeCell ref="B169:C169"/>
    <mergeCell ref="B170:C170"/>
    <mergeCell ref="B171:C171"/>
    <mergeCell ref="B172:C172"/>
    <mergeCell ref="B154:C154"/>
    <mergeCell ref="B156:C156"/>
    <mergeCell ref="B157:C157"/>
    <mergeCell ref="B158:C158"/>
    <mergeCell ref="B121:C121"/>
    <mergeCell ref="B124:C124"/>
    <mergeCell ref="B125:C125"/>
    <mergeCell ref="B128:C128"/>
    <mergeCell ref="B129:C129"/>
    <mergeCell ref="B133:C133"/>
    <mergeCell ref="B93:C93"/>
    <mergeCell ref="B94:C94"/>
    <mergeCell ref="B95:C95"/>
    <mergeCell ref="B96:C96"/>
    <mergeCell ref="B103:C103"/>
    <mergeCell ref="B134:C134"/>
    <mergeCell ref="B145:C145"/>
    <mergeCell ref="B146:C146"/>
    <mergeCell ref="B104:C104"/>
    <mergeCell ref="B105:C105"/>
    <mergeCell ref="B106:C106"/>
    <mergeCell ref="B98:C98"/>
    <mergeCell ref="B99:C99"/>
    <mergeCell ref="B100:C100"/>
    <mergeCell ref="B101:C101"/>
    <mergeCell ref="B119:C119"/>
    <mergeCell ref="B120:C120"/>
    <mergeCell ref="B123:C123"/>
    <mergeCell ref="B81:C81"/>
    <mergeCell ref="B82:C82"/>
    <mergeCell ref="B83:C83"/>
    <mergeCell ref="B85:C85"/>
    <mergeCell ref="B86:C86"/>
    <mergeCell ref="B88:C88"/>
    <mergeCell ref="B89:C89"/>
    <mergeCell ref="B91:C91"/>
    <mergeCell ref="B92:C92"/>
    <mergeCell ref="B42:C42"/>
    <mergeCell ref="B49:C49"/>
    <mergeCell ref="B52:C52"/>
    <mergeCell ref="B53:C53"/>
    <mergeCell ref="B54:C54"/>
    <mergeCell ref="B55:C55"/>
    <mergeCell ref="B45:C45"/>
    <mergeCell ref="B47:C47"/>
    <mergeCell ref="B48:C48"/>
    <mergeCell ref="B50:C50"/>
    <mergeCell ref="C218:H218"/>
    <mergeCell ref="B213:D213"/>
    <mergeCell ref="B214:C214"/>
    <mergeCell ref="C200:I200"/>
    <mergeCell ref="C209:I209"/>
    <mergeCell ref="B23:C23"/>
    <mergeCell ref="B24:C24"/>
    <mergeCell ref="B25:C25"/>
    <mergeCell ref="B26:C26"/>
    <mergeCell ref="B46:C46"/>
    <mergeCell ref="B71:C71"/>
    <mergeCell ref="B75:C75"/>
    <mergeCell ref="B80:C80"/>
    <mergeCell ref="B84:C84"/>
    <mergeCell ref="B87:C87"/>
    <mergeCell ref="B68:C68"/>
    <mergeCell ref="B51:C51"/>
    <mergeCell ref="B36:C36"/>
    <mergeCell ref="B39:C39"/>
    <mergeCell ref="B66:C66"/>
    <mergeCell ref="B40:C40"/>
    <mergeCell ref="B31:C31"/>
    <mergeCell ref="B27:C27"/>
    <mergeCell ref="B43:C43"/>
    <mergeCell ref="C5:H5"/>
    <mergeCell ref="C12:H12"/>
    <mergeCell ref="B18:C18"/>
    <mergeCell ref="B19:C19"/>
    <mergeCell ref="A13:I13"/>
    <mergeCell ref="A9:B10"/>
    <mergeCell ref="C9:C10"/>
    <mergeCell ref="C6:I6"/>
    <mergeCell ref="C17:I17"/>
    <mergeCell ref="B28:C28"/>
    <mergeCell ref="B29:C29"/>
    <mergeCell ref="B30:C30"/>
    <mergeCell ref="B37:C37"/>
    <mergeCell ref="B38:C38"/>
    <mergeCell ref="B61:C61"/>
    <mergeCell ref="B116:C116"/>
    <mergeCell ref="B118:C118"/>
    <mergeCell ref="B122:C122"/>
    <mergeCell ref="B115:C115"/>
    <mergeCell ref="C114:I114"/>
    <mergeCell ref="B35:C35"/>
    <mergeCell ref="C34:I34"/>
    <mergeCell ref="B107:C107"/>
    <mergeCell ref="B109:C109"/>
    <mergeCell ref="B110:C110"/>
    <mergeCell ref="B90:C90"/>
    <mergeCell ref="B97:C97"/>
    <mergeCell ref="B102:C102"/>
    <mergeCell ref="B56:C56"/>
    <mergeCell ref="B57:C57"/>
    <mergeCell ref="B60:C60"/>
    <mergeCell ref="B44:C44"/>
    <mergeCell ref="B41:C41"/>
    <mergeCell ref="B58:C58"/>
    <mergeCell ref="B135:C135"/>
    <mergeCell ref="B136:C136"/>
    <mergeCell ref="B137:C137"/>
    <mergeCell ref="C142:I142"/>
    <mergeCell ref="B126:C126"/>
    <mergeCell ref="B127:C127"/>
    <mergeCell ref="B130:C130"/>
    <mergeCell ref="B131:C131"/>
    <mergeCell ref="B132:C132"/>
    <mergeCell ref="B59:C59"/>
    <mergeCell ref="B63:C63"/>
    <mergeCell ref="B64:C64"/>
    <mergeCell ref="B67:C67"/>
    <mergeCell ref="B69:C69"/>
    <mergeCell ref="B70:C70"/>
    <mergeCell ref="B72:C72"/>
    <mergeCell ref="B73:C73"/>
    <mergeCell ref="B74:C74"/>
    <mergeCell ref="B62:C62"/>
    <mergeCell ref="B76:C76"/>
    <mergeCell ref="B77:C77"/>
    <mergeCell ref="B78:C78"/>
    <mergeCell ref="B79:C79"/>
    <mergeCell ref="B138:C138"/>
    <mergeCell ref="B139:C139"/>
    <mergeCell ref="B144:C144"/>
    <mergeCell ref="B143:C143"/>
    <mergeCell ref="B148:C148"/>
    <mergeCell ref="B149:C149"/>
    <mergeCell ref="B150:C150"/>
    <mergeCell ref="B151:C151"/>
    <mergeCell ref="B160:C160"/>
    <mergeCell ref="B173:C173"/>
    <mergeCell ref="B175:C175"/>
    <mergeCell ref="B174:C174"/>
    <mergeCell ref="B176:C176"/>
    <mergeCell ref="B147:C147"/>
    <mergeCell ref="B153:C153"/>
    <mergeCell ref="B155:C155"/>
    <mergeCell ref="B159:C159"/>
    <mergeCell ref="B161:C161"/>
    <mergeCell ref="B211:D211"/>
    <mergeCell ref="B212:D212"/>
    <mergeCell ref="B210:D210"/>
    <mergeCell ref="B201:C201"/>
    <mergeCell ref="B202:C202"/>
    <mergeCell ref="B203:C203"/>
    <mergeCell ref="B204:C204"/>
    <mergeCell ref="B205:C205"/>
    <mergeCell ref="B177:C177"/>
    <mergeCell ref="B182:C182"/>
    <mergeCell ref="B181:C181"/>
    <mergeCell ref="C180:I180"/>
    <mergeCell ref="B184:C184"/>
    <mergeCell ref="B185:C185"/>
    <mergeCell ref="B186:C186"/>
    <mergeCell ref="H1:I1"/>
    <mergeCell ref="H2:I2"/>
    <mergeCell ref="H3:I3"/>
    <mergeCell ref="H4:I4"/>
    <mergeCell ref="C1:G2"/>
    <mergeCell ref="C3:G4"/>
    <mergeCell ref="A1:B4"/>
    <mergeCell ref="B197:C197"/>
    <mergeCell ref="B117:C117"/>
    <mergeCell ref="B192:C192"/>
    <mergeCell ref="B193:C193"/>
    <mergeCell ref="B194:C194"/>
    <mergeCell ref="B195:C195"/>
    <mergeCell ref="B196:C196"/>
    <mergeCell ref="B183:C183"/>
    <mergeCell ref="B188:C188"/>
    <mergeCell ref="B189:C189"/>
    <mergeCell ref="B190:C190"/>
    <mergeCell ref="B191:C191"/>
    <mergeCell ref="B111:C111"/>
    <mergeCell ref="B108:C108"/>
    <mergeCell ref="B165:C165"/>
    <mergeCell ref="B166:C166"/>
    <mergeCell ref="B167:C167"/>
  </mergeCells>
  <pageMargins left="0.31496062992125984" right="0.51181102362204722" top="0.74803149606299213" bottom="0.74803149606299213" header="0.31496062992125984" footer="0.31496062992125984"/>
  <pageSetup paperSize="9" scale="67" fitToHeight="4" orientation="portrait" r:id="rId1"/>
  <ignoredErrors>
    <ignoredError sqref="I138"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fa346b33362ab7dbe868d403fa5388d7">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dc4442df3096b284395153dcf6aa2c23"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CF3E0B-A745-445A-8151-74AAA12F1860}">
  <ds:schemaRefs>
    <ds:schemaRef ds:uri="http://schemas.microsoft.com/sharepoint/v3/contenttype/forms"/>
  </ds:schemaRefs>
</ds:datastoreItem>
</file>

<file path=customXml/itemProps2.xml><?xml version="1.0" encoding="utf-8"?>
<ds:datastoreItem xmlns:ds="http://schemas.openxmlformats.org/officeDocument/2006/customXml" ds:itemID="{457E9547-D9E0-47A2-8CC9-E2F90EEFD721}">
  <ds:schemaRefs>
    <ds:schemaRef ds:uri="bf002415-66b4-49b9-a1c9-362206eb161a"/>
    <ds:schemaRef ds:uri="http://schemas.microsoft.com/office/2006/documentManagement/types"/>
    <ds:schemaRef ds:uri="http://www.w3.org/XML/1998/namespace"/>
    <ds:schemaRef ds:uri="http://purl.org/dc/terms/"/>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267c4d04-9e80-4fa2-a816-72c2f787efb4"/>
    <ds:schemaRef ds:uri="http://purl.org/dc/dcmitype/"/>
  </ds:schemaRefs>
</ds:datastoreItem>
</file>

<file path=customXml/itemProps3.xml><?xml version="1.0" encoding="utf-8"?>
<ds:datastoreItem xmlns:ds="http://schemas.openxmlformats.org/officeDocument/2006/customXml" ds:itemID="{33D79DB7-5160-426E-9F2C-40482D188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EAP Chicama</vt:lpstr>
      <vt:lpstr>EAP Virú</vt:lpstr>
      <vt:lpstr>Resumen</vt:lpstr>
      <vt:lpstr>Costo Directo</vt:lpstr>
      <vt:lpstr>Gastos Generales</vt:lpstr>
      <vt:lpstr>'Costo Directo'!Área_de_impresión</vt:lpstr>
      <vt:lpstr>Resumen!Área_de_impresión</vt:lpstr>
      <vt:lpstr>'Costo Directo'!Títulos_a_imprimir</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usuario;OHLA</dc:creator>
  <cp:keywords/>
  <dc:description/>
  <cp:lastModifiedBy>Ing Shirley N</cp:lastModifiedBy>
  <cp:revision/>
  <cp:lastPrinted>2023-05-08T16:31:01Z</cp:lastPrinted>
  <dcterms:created xsi:type="dcterms:W3CDTF">2021-10-13T22:24:50Z</dcterms:created>
  <dcterms:modified xsi:type="dcterms:W3CDTF">2023-05-08T17:09:37Z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