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70743465-8728-44D5-9138-9E74CEA629BB}" xr6:coauthVersionLast="47" xr6:coauthVersionMax="47" xr10:uidLastSave="{00000000-0000-0000-0000-000000000000}"/>
  <bookViews>
    <workbookView xWindow="20370" yWindow="-2355" windowWidth="29040" windowHeight="15840" tabRatio="753" firstSheet="1" activeTab="1" xr2:uid="{00000000-000D-0000-FFFF-FFFF00000000}"/>
  </bookViews>
  <sheets>
    <sheet name="EV-07 y EV-08" sheetId="3" state="hidden" r:id="rId1"/>
    <sheet name="Propuesta Económica" sheetId="55" r:id="rId2"/>
    <sheet name="METRADOS" sheetId="33" r:id="rId3"/>
    <sheet name="ITEMIZADO CB 1-2" sheetId="45" r:id="rId4"/>
    <sheet name="CB 1-2" sheetId="39" r:id="rId5"/>
    <sheet name="ITEMIZADO CARABAMBA1" sheetId="46" r:id="rId6"/>
    <sheet name="CARABAMBA1" sheetId="40" r:id="rId7"/>
    <sheet name="ITEMIZADO NIÑO BAJO" sheetId="47" r:id="rId8"/>
    <sheet name="NIÑO BAJO" sheetId="37" r:id="rId9"/>
    <sheet name="ITEMIZADO TOMABAL 5" sheetId="48" r:id="rId10"/>
    <sheet name="TOMABAL 5" sheetId="41" r:id="rId11"/>
    <sheet name="ITEMIZADO CB-3" sheetId="49" r:id="rId12"/>
    <sheet name="CB-3" sheetId="42" r:id="rId13"/>
    <sheet name="ITEMIZADO SB1" sheetId="50" r:id="rId14"/>
    <sheet name="SB1" sheetId="34" r:id="rId15"/>
    <sheet name="ITEMIZADO NAP3" sheetId="51" r:id="rId16"/>
    <sheet name="NAP 3" sheetId="35" r:id="rId17"/>
    <sheet name="ITEMIZADO OSO 3" sheetId="52" r:id="rId18"/>
    <sheet name="OSO 3" sheetId="36" r:id="rId19"/>
    <sheet name="ITEMIZADO SANTANERO 1" sheetId="53" r:id="rId20"/>
    <sheet name="SANTANERO 1" sheetId="43" r:id="rId21"/>
    <sheet name="ITEMIZADO CALVAYUNQUE" sheetId="54" r:id="rId22"/>
    <sheet name="CALVAYUNQUE" sheetId="44" r:id="rId23"/>
  </sheets>
  <externalReferences>
    <externalReference r:id="rId24"/>
  </externalReferences>
  <definedNames>
    <definedName name="_xlnm.Print_Area" localSheetId="22">CALVAYUNQUE!$A$1:$D$37</definedName>
    <definedName name="_xlnm.Print_Area" localSheetId="6">CARABAMBA1!$A$1:$D$12</definedName>
    <definedName name="_xlnm.Print_Area" localSheetId="4">'CB 1-2'!$A$1:$D$33</definedName>
    <definedName name="_xlnm.Print_Area" localSheetId="12">'CB-3'!$A$1:$D$36</definedName>
    <definedName name="_xlnm.Print_Area" localSheetId="0">'EV-07 y EV-08'!$B$2:$K$80</definedName>
    <definedName name="_xlnm.Print_Area" localSheetId="21">'ITEMIZADO CALVAYUNQUE'!$A$1:$K$35</definedName>
    <definedName name="_xlnm.Print_Area" localSheetId="5">'ITEMIZADO CARABAMBA1'!$A$1:$K$25</definedName>
    <definedName name="_xlnm.Print_Area" localSheetId="3">'ITEMIZADO CB 1-2'!$A$1:$K$36</definedName>
    <definedName name="_xlnm.Print_Area" localSheetId="11">'ITEMIZADO CB-3'!$A$1:$K$35</definedName>
    <definedName name="_xlnm.Print_Area" localSheetId="15">'ITEMIZADO NAP3'!$A$1:$K$35</definedName>
    <definedName name="_xlnm.Print_Area" localSheetId="7">'ITEMIZADO NIÑO BAJO'!$A$1:$K$35</definedName>
    <definedName name="_xlnm.Print_Area" localSheetId="17">'ITEMIZADO OSO 3'!$A$1:$K$35</definedName>
    <definedName name="_xlnm.Print_Area" localSheetId="19">'ITEMIZADO SANTANERO 1'!$A$1:$K$35</definedName>
    <definedName name="_xlnm.Print_Area" localSheetId="13">'ITEMIZADO SB1'!$A$1:$L$35</definedName>
    <definedName name="_xlnm.Print_Area" localSheetId="9">'ITEMIZADO TOMABAL 5'!$A$1:$K$35</definedName>
    <definedName name="_xlnm.Print_Area" localSheetId="2">METRADOS!$A$1:$L$23</definedName>
    <definedName name="_xlnm.Print_Area" localSheetId="16">'NAP 3'!$A$1:$D$46</definedName>
    <definedName name="_xlnm.Print_Area" localSheetId="8">'NIÑO BAJO'!$A$1:$D$31</definedName>
    <definedName name="_xlnm.Print_Area" localSheetId="18">'OSO 3'!$A$1:$D$36</definedName>
    <definedName name="_xlnm.Print_Area" localSheetId="1">'Propuesta Económica'!$A$1:$E$26</definedName>
    <definedName name="_xlnm.Print_Area" localSheetId="14">'SB1'!$A$1:$D$36</definedName>
    <definedName name="_xlnm.Print_Area" localSheetId="10">'TOMABAL 5'!$A$1:$D$31</definedName>
    <definedName name="foreign" localSheetId="22">#REF!</definedName>
    <definedName name="foreign" localSheetId="6">#REF!</definedName>
    <definedName name="foreign" localSheetId="4">#REF!</definedName>
    <definedName name="foreign" localSheetId="12">#REF!</definedName>
    <definedName name="foreign" localSheetId="21">#REF!</definedName>
    <definedName name="foreign" localSheetId="5">#REF!</definedName>
    <definedName name="foreign" localSheetId="3">#REF!</definedName>
    <definedName name="foreign" localSheetId="11">#REF!</definedName>
    <definedName name="foreign" localSheetId="15">#REF!</definedName>
    <definedName name="foreign" localSheetId="7">#REF!</definedName>
    <definedName name="foreign" localSheetId="17">#REF!</definedName>
    <definedName name="foreign" localSheetId="19">#REF!</definedName>
    <definedName name="foreign" localSheetId="13">#REF!</definedName>
    <definedName name="foreign" localSheetId="9">#REF!</definedName>
    <definedName name="foreign" localSheetId="2">#REF!</definedName>
    <definedName name="foreign" localSheetId="16">#REF!</definedName>
    <definedName name="foreign" localSheetId="8">#REF!</definedName>
    <definedName name="foreign" localSheetId="18">#REF!</definedName>
    <definedName name="foreign" localSheetId="14">#REF!</definedName>
    <definedName name="foreign" localSheetId="10">#REF!</definedName>
    <definedName name="foreign">#REF!</definedName>
    <definedName name="holydays">'[1]Data Set'!$A$2:$A$17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55" l="1"/>
  <c r="D24" i="55"/>
  <c r="I12" i="54"/>
  <c r="J11" i="54" s="1"/>
  <c r="J14" i="53"/>
  <c r="D22" i="55"/>
  <c r="D20" i="55"/>
  <c r="D18" i="55"/>
  <c r="D17" i="55"/>
  <c r="D16" i="55"/>
  <c r="J19" i="46"/>
  <c r="J13" i="46"/>
  <c r="J35" i="45"/>
  <c r="D14" i="55" s="1"/>
  <c r="I12" i="46"/>
  <c r="J11" i="46" s="1"/>
  <c r="D14" i="44"/>
  <c r="D8" i="44"/>
  <c r="D14" i="36"/>
  <c r="D32" i="35" l="1"/>
  <c r="D24" i="36"/>
  <c r="D8" i="36"/>
  <c r="G29" i="54" l="1"/>
  <c r="I29" i="54" s="1"/>
  <c r="G28" i="54"/>
  <c r="I28" i="54" s="1"/>
  <c r="G27" i="54"/>
  <c r="I27" i="54" s="1"/>
  <c r="G26" i="54"/>
  <c r="I26" i="54" s="1"/>
  <c r="G25" i="54"/>
  <c r="I25" i="54" s="1"/>
  <c r="G22" i="54"/>
  <c r="I22" i="54" s="1"/>
  <c r="G21" i="54"/>
  <c r="I21" i="54" s="1"/>
  <c r="G16" i="54"/>
  <c r="I16" i="54" s="1"/>
  <c r="G15" i="54"/>
  <c r="I15" i="54" s="1"/>
  <c r="G12" i="54"/>
  <c r="G29" i="53"/>
  <c r="I29" i="53" s="1"/>
  <c r="G28" i="53"/>
  <c r="I28" i="53" s="1"/>
  <c r="G27" i="53"/>
  <c r="I27" i="53" s="1"/>
  <c r="G26" i="53"/>
  <c r="I26" i="53" s="1"/>
  <c r="G25" i="53"/>
  <c r="I25" i="53" s="1"/>
  <c r="G22" i="53"/>
  <c r="I22" i="53" s="1"/>
  <c r="G21" i="53"/>
  <c r="I21" i="53" s="1"/>
  <c r="G12" i="53"/>
  <c r="I12" i="53" s="1"/>
  <c r="J11" i="53" s="1"/>
  <c r="G29" i="52"/>
  <c r="I29" i="52" s="1"/>
  <c r="G28" i="52"/>
  <c r="I28" i="52" s="1"/>
  <c r="G27" i="52"/>
  <c r="I27" i="52" s="1"/>
  <c r="G26" i="52"/>
  <c r="I26" i="52" s="1"/>
  <c r="G25" i="52"/>
  <c r="I25" i="52" s="1"/>
  <c r="J24" i="52" s="1"/>
  <c r="G23" i="52"/>
  <c r="I23" i="52" s="1"/>
  <c r="G22" i="52"/>
  <c r="I22" i="52" s="1"/>
  <c r="G21" i="52"/>
  <c r="I21" i="52" s="1"/>
  <c r="G16" i="52"/>
  <c r="I16" i="52" s="1"/>
  <c r="G15" i="52"/>
  <c r="I15" i="52" s="1"/>
  <c r="G12" i="52"/>
  <c r="I12" i="52" s="1"/>
  <c r="J11" i="52" s="1"/>
  <c r="G29" i="51"/>
  <c r="I29" i="51" s="1"/>
  <c r="G28" i="51"/>
  <c r="I28" i="51" s="1"/>
  <c r="G27" i="51"/>
  <c r="I27" i="51" s="1"/>
  <c r="G26" i="51"/>
  <c r="I26" i="51" s="1"/>
  <c r="G25" i="51"/>
  <c r="I25" i="51" s="1"/>
  <c r="J24" i="51" s="1"/>
  <c r="G23" i="51"/>
  <c r="I23" i="51" s="1"/>
  <c r="G22" i="51"/>
  <c r="I22" i="51" s="1"/>
  <c r="G21" i="51"/>
  <c r="I21" i="51" s="1"/>
  <c r="J19" i="51" s="1"/>
  <c r="G12" i="51"/>
  <c r="I12" i="51" s="1"/>
  <c r="J11" i="51" s="1"/>
  <c r="H29" i="50"/>
  <c r="J29" i="50" s="1"/>
  <c r="H28" i="50"/>
  <c r="J28" i="50" s="1"/>
  <c r="H27" i="50"/>
  <c r="J27" i="50" s="1"/>
  <c r="H26" i="50"/>
  <c r="J26" i="50" s="1"/>
  <c r="H25" i="50"/>
  <c r="J25" i="50" s="1"/>
  <c r="H22" i="50"/>
  <c r="J22" i="50" s="1"/>
  <c r="H21" i="50"/>
  <c r="J21" i="50" s="1"/>
  <c r="H12" i="50"/>
  <c r="J12" i="50" s="1"/>
  <c r="K11" i="50" s="1"/>
  <c r="G29" i="49"/>
  <c r="I29" i="49" s="1"/>
  <c r="G28" i="49"/>
  <c r="I28" i="49" s="1"/>
  <c r="G27" i="49"/>
  <c r="I27" i="49" s="1"/>
  <c r="G26" i="49"/>
  <c r="I26" i="49" s="1"/>
  <c r="G25" i="49"/>
  <c r="I25" i="49" s="1"/>
  <c r="G22" i="49"/>
  <c r="I22" i="49" s="1"/>
  <c r="G21" i="49"/>
  <c r="I21" i="49" s="1"/>
  <c r="G12" i="49"/>
  <c r="I12" i="49" s="1"/>
  <c r="J11" i="49" s="1"/>
  <c r="G29" i="48"/>
  <c r="I29" i="48" s="1"/>
  <c r="G28" i="48"/>
  <c r="I28" i="48" s="1"/>
  <c r="G27" i="48"/>
  <c r="I27" i="48" s="1"/>
  <c r="G26" i="48"/>
  <c r="I26" i="48" s="1"/>
  <c r="G25" i="48"/>
  <c r="I25" i="48" s="1"/>
  <c r="G22" i="48"/>
  <c r="I22" i="48" s="1"/>
  <c r="G21" i="48"/>
  <c r="I21" i="48" s="1"/>
  <c r="G12" i="48"/>
  <c r="I12" i="48" s="1"/>
  <c r="J11" i="48" s="1"/>
  <c r="G29" i="47"/>
  <c r="I29" i="47" s="1"/>
  <c r="G28" i="47"/>
  <c r="I28" i="47" s="1"/>
  <c r="G27" i="47"/>
  <c r="I27" i="47" s="1"/>
  <c r="G26" i="47"/>
  <c r="I26" i="47" s="1"/>
  <c r="G25" i="47"/>
  <c r="I25" i="47" s="1"/>
  <c r="G22" i="47"/>
  <c r="I22" i="47" s="1"/>
  <c r="G21" i="47"/>
  <c r="I21" i="47" s="1"/>
  <c r="G12" i="47"/>
  <c r="I12" i="47" s="1"/>
  <c r="J11" i="47" s="1"/>
  <c r="G29" i="45"/>
  <c r="I29" i="45" s="1"/>
  <c r="G28" i="45"/>
  <c r="I28" i="45" s="1"/>
  <c r="G27" i="45"/>
  <c r="I27" i="45" s="1"/>
  <c r="G26" i="45"/>
  <c r="I26" i="45" s="1"/>
  <c r="G25" i="45"/>
  <c r="I25" i="45" s="1"/>
  <c r="G22" i="45"/>
  <c r="I22" i="45" s="1"/>
  <c r="G21" i="45"/>
  <c r="I21" i="45" s="1"/>
  <c r="G12" i="45"/>
  <c r="I12" i="45" s="1"/>
  <c r="J11" i="45" s="1"/>
  <c r="J24" i="54" l="1"/>
  <c r="J24" i="53"/>
  <c r="J19" i="52"/>
  <c r="K24" i="50"/>
  <c r="J24" i="49"/>
  <c r="J24" i="48"/>
  <c r="J24" i="47"/>
  <c r="J24" i="45"/>
  <c r="D19" i="36"/>
  <c r="G18" i="52" l="1"/>
  <c r="I18" i="52" s="1"/>
  <c r="G17" i="52"/>
  <c r="I17" i="52" s="1"/>
  <c r="J14" i="52" s="1"/>
  <c r="J13" i="52" s="1"/>
  <c r="J30" i="52" s="1"/>
  <c r="D19" i="44"/>
  <c r="J33" i="52" l="1"/>
  <c r="J32" i="52"/>
  <c r="J31" i="52"/>
  <c r="G17" i="54"/>
  <c r="I17" i="54" s="1"/>
  <c r="G18" i="54"/>
  <c r="I18" i="54" s="1"/>
  <c r="D11" i="41"/>
  <c r="G16" i="48" s="1"/>
  <c r="I16" i="48" s="1"/>
  <c r="D12" i="39"/>
  <c r="G16" i="45" s="1"/>
  <c r="I16" i="45" s="1"/>
  <c r="D13" i="43"/>
  <c r="G16" i="53" s="1"/>
  <c r="I16" i="53" s="1"/>
  <c r="J14" i="54" l="1"/>
  <c r="J35" i="52"/>
  <c r="J34" i="52"/>
  <c r="N11" i="33"/>
  <c r="N10" i="33"/>
  <c r="L11" i="33"/>
  <c r="L10" i="33"/>
  <c r="H11" i="33"/>
  <c r="D15" i="41"/>
  <c r="D11" i="37"/>
  <c r="G16" i="47" s="1"/>
  <c r="I16" i="47" s="1"/>
  <c r="D15" i="37"/>
  <c r="D17" i="39"/>
  <c r="D18" i="34"/>
  <c r="D13" i="34"/>
  <c r="H16" i="50" s="1"/>
  <c r="J16" i="50" s="1"/>
  <c r="D8" i="34"/>
  <c r="H15" i="50" s="1"/>
  <c r="J15" i="50" s="1"/>
  <c r="H18" i="50" l="1"/>
  <c r="J18" i="50" s="1"/>
  <c r="K14" i="50" s="1"/>
  <c r="H17" i="50"/>
  <c r="J17" i="50" s="1"/>
  <c r="J10" i="33"/>
  <c r="E11" i="33"/>
  <c r="G18" i="45"/>
  <c r="I18" i="45" s="1"/>
  <c r="G17" i="45"/>
  <c r="I17" i="45" s="1"/>
  <c r="J11" i="33"/>
  <c r="G18" i="48"/>
  <c r="I18" i="48" s="1"/>
  <c r="G17" i="48"/>
  <c r="I17" i="48" s="1"/>
  <c r="G18" i="47"/>
  <c r="I18" i="47" s="1"/>
  <c r="G17" i="47"/>
  <c r="I17" i="47" s="1"/>
  <c r="E10" i="33"/>
  <c r="G10" i="33"/>
  <c r="G11" i="33"/>
  <c r="H10" i="33"/>
  <c r="D16" i="43"/>
  <c r="D16" i="35"/>
  <c r="G16" i="51" s="1"/>
  <c r="I16" i="51" s="1"/>
  <c r="D23" i="35"/>
  <c r="D18" i="42"/>
  <c r="G18" i="49" l="1"/>
  <c r="I18" i="49" s="1"/>
  <c r="G17" i="49"/>
  <c r="I17" i="49" s="1"/>
  <c r="I11" i="33"/>
  <c r="I10" i="33"/>
  <c r="G17" i="51"/>
  <c r="I17" i="51" s="1"/>
  <c r="G18" i="51"/>
  <c r="I18" i="51" s="1"/>
  <c r="K11" i="33"/>
  <c r="K10" i="33"/>
  <c r="G17" i="53"/>
  <c r="I17" i="53" s="1"/>
  <c r="G18" i="53"/>
  <c r="I18" i="53" s="1"/>
  <c r="M11" i="33"/>
  <c r="M10" i="33"/>
  <c r="N16" i="33"/>
  <c r="D25" i="44"/>
  <c r="G23" i="54" s="1"/>
  <c r="I23" i="54" s="1"/>
  <c r="J19" i="54" s="1"/>
  <c r="J13" i="54" s="1"/>
  <c r="J30" i="54" s="1"/>
  <c r="D8" i="35"/>
  <c r="G15" i="51" s="1"/>
  <c r="I15" i="51" s="1"/>
  <c r="J14" i="51" s="1"/>
  <c r="J13" i="51" s="1"/>
  <c r="J30" i="51" s="1"/>
  <c r="D8" i="37"/>
  <c r="G15" i="47" s="1"/>
  <c r="I15" i="47" s="1"/>
  <c r="J14" i="47" s="1"/>
  <c r="D8" i="39"/>
  <c r="G15" i="45" s="1"/>
  <c r="I15" i="45" s="1"/>
  <c r="J14" i="45" s="1"/>
  <c r="J32" i="54" l="1"/>
  <c r="J31" i="54"/>
  <c r="J33" i="54" s="1"/>
  <c r="J33" i="51"/>
  <c r="J32" i="51"/>
  <c r="J31" i="51"/>
  <c r="D10" i="33"/>
  <c r="D11" i="33"/>
  <c r="N23" i="33"/>
  <c r="N22" i="33"/>
  <c r="N21" i="33"/>
  <c r="N20" i="33"/>
  <c r="N19" i="33"/>
  <c r="N17" i="33"/>
  <c r="N15" i="33"/>
  <c r="N14" i="33"/>
  <c r="N9" i="33"/>
  <c r="N8" i="33"/>
  <c r="J34" i="54" l="1"/>
  <c r="J35" i="54" s="1"/>
  <c r="J35" i="51"/>
  <c r="D21" i="55" s="1"/>
  <c r="J34" i="51"/>
  <c r="M16" i="33"/>
  <c r="M15" i="33"/>
  <c r="M14" i="33"/>
  <c r="L16" i="33"/>
  <c r="L15" i="33"/>
  <c r="L14" i="33"/>
  <c r="J16" i="33"/>
  <c r="J15" i="33"/>
  <c r="J14" i="33"/>
  <c r="K16" i="33"/>
  <c r="K15" i="33"/>
  <c r="K14" i="33"/>
  <c r="I16" i="33"/>
  <c r="I15" i="33"/>
  <c r="I14" i="33"/>
  <c r="H16" i="33"/>
  <c r="H15" i="33"/>
  <c r="H14" i="33"/>
  <c r="G16" i="33"/>
  <c r="G15" i="33"/>
  <c r="G14" i="33"/>
  <c r="E16" i="33"/>
  <c r="E15" i="33"/>
  <c r="E14" i="33"/>
  <c r="D15" i="33" l="1"/>
  <c r="D16" i="33"/>
  <c r="D14" i="33"/>
  <c r="M20" i="33" l="1"/>
  <c r="M21" i="33"/>
  <c r="M22" i="33"/>
  <c r="M23" i="33"/>
  <c r="M19" i="33"/>
  <c r="D20" i="43" l="1"/>
  <c r="M9" i="33"/>
  <c r="D8" i="43"/>
  <c r="M8" i="33" l="1"/>
  <c r="G15" i="53"/>
  <c r="I15" i="53" s="1"/>
  <c r="M17" i="33"/>
  <c r="G23" i="53"/>
  <c r="I23" i="53" s="1"/>
  <c r="J19" i="53" s="1"/>
  <c r="L23" i="33"/>
  <c r="L22" i="33"/>
  <c r="L21" i="33"/>
  <c r="L20" i="33"/>
  <c r="L19" i="33"/>
  <c r="J23" i="33"/>
  <c r="J22" i="33"/>
  <c r="J21" i="33"/>
  <c r="J20" i="33"/>
  <c r="J19" i="33"/>
  <c r="J9" i="33"/>
  <c r="K23" i="33"/>
  <c r="K22" i="33"/>
  <c r="K21" i="33"/>
  <c r="K20" i="33"/>
  <c r="K19" i="33"/>
  <c r="K9" i="33"/>
  <c r="K8" i="33"/>
  <c r="I23" i="33"/>
  <c r="I22" i="33"/>
  <c r="I21" i="33"/>
  <c r="I20" i="33"/>
  <c r="I19" i="33"/>
  <c r="H23" i="33"/>
  <c r="H22" i="33"/>
  <c r="H21" i="33"/>
  <c r="H20" i="33"/>
  <c r="H19" i="33"/>
  <c r="G23" i="33"/>
  <c r="G22" i="33"/>
  <c r="G21" i="33"/>
  <c r="G20" i="33"/>
  <c r="G19" i="33"/>
  <c r="E23" i="33"/>
  <c r="E22" i="33"/>
  <c r="E21" i="33"/>
  <c r="E20" i="33"/>
  <c r="E19" i="33"/>
  <c r="L9" i="33"/>
  <c r="L17" i="33"/>
  <c r="L8" i="33"/>
  <c r="D24" i="42"/>
  <c r="D13" i="42"/>
  <c r="D8" i="42"/>
  <c r="D8" i="41"/>
  <c r="D19" i="41"/>
  <c r="H9" i="33"/>
  <c r="G9" i="33"/>
  <c r="E9" i="33"/>
  <c r="D10" i="40"/>
  <c r="D8" i="40"/>
  <c r="J13" i="53" l="1"/>
  <c r="J30" i="53" s="1"/>
  <c r="I17" i="33"/>
  <c r="G23" i="49"/>
  <c r="I23" i="49" s="1"/>
  <c r="J19" i="49" s="1"/>
  <c r="F8" i="33"/>
  <c r="G15" i="46"/>
  <c r="I15" i="46" s="1"/>
  <c r="I8" i="33"/>
  <c r="G15" i="49"/>
  <c r="I15" i="49" s="1"/>
  <c r="J14" i="49" s="1"/>
  <c r="J13" i="49" s="1"/>
  <c r="J30" i="49" s="1"/>
  <c r="F9" i="33"/>
  <c r="G16" i="46"/>
  <c r="I16" i="46" s="1"/>
  <c r="I9" i="33"/>
  <c r="G16" i="49"/>
  <c r="I16" i="49" s="1"/>
  <c r="H17" i="33"/>
  <c r="G23" i="48"/>
  <c r="I23" i="48" s="1"/>
  <c r="J19" i="48" s="1"/>
  <c r="H8" i="33"/>
  <c r="G15" i="48"/>
  <c r="I15" i="48" s="1"/>
  <c r="J14" i="48" s="1"/>
  <c r="J13" i="48" s="1"/>
  <c r="J30" i="48" s="1"/>
  <c r="D23" i="33"/>
  <c r="D21" i="33"/>
  <c r="D20" i="33"/>
  <c r="D22" i="33"/>
  <c r="D19" i="33"/>
  <c r="D21" i="39"/>
  <c r="E8" i="33"/>
  <c r="D19" i="37"/>
  <c r="G8" i="33"/>
  <c r="J32" i="53" l="1"/>
  <c r="J31" i="53"/>
  <c r="J33" i="53" s="1"/>
  <c r="J34" i="53" s="1"/>
  <c r="J35" i="53" s="1"/>
  <c r="D23" i="55" s="1"/>
  <c r="J32" i="49"/>
  <c r="J31" i="49"/>
  <c r="J33" i="49" s="1"/>
  <c r="J33" i="48"/>
  <c r="J31" i="48"/>
  <c r="J32" i="48"/>
  <c r="D9" i="33"/>
  <c r="J14" i="46"/>
  <c r="G17" i="33"/>
  <c r="G23" i="47"/>
  <c r="I23" i="47" s="1"/>
  <c r="J19" i="47" s="1"/>
  <c r="J13" i="47" s="1"/>
  <c r="J30" i="47" s="1"/>
  <c r="E17" i="33"/>
  <c r="G23" i="45"/>
  <c r="I23" i="45" s="1"/>
  <c r="J19" i="45" s="1"/>
  <c r="J13" i="45" s="1"/>
  <c r="J30" i="45" s="1"/>
  <c r="K17" i="33"/>
  <c r="J35" i="49" l="1"/>
  <c r="J34" i="49"/>
  <c r="J34" i="48"/>
  <c r="J35" i="48"/>
  <c r="J32" i="47"/>
  <c r="J31" i="47"/>
  <c r="J21" i="46"/>
  <c r="J22" i="46" s="1"/>
  <c r="J20" i="46"/>
  <c r="J31" i="45"/>
  <c r="J32" i="45"/>
  <c r="J33" i="45" s="1"/>
  <c r="D24" i="34"/>
  <c r="J8" i="33"/>
  <c r="D8" i="33" s="1"/>
  <c r="J33" i="47" l="1"/>
  <c r="J34" i="47"/>
  <c r="J35" i="47" s="1"/>
  <c r="J23" i="46"/>
  <c r="J24" i="46" s="1"/>
  <c r="D15" i="55" s="1"/>
  <c r="J34" i="45"/>
  <c r="J17" i="33"/>
  <c r="D17" i="33" s="1"/>
  <c r="H23" i="50"/>
  <c r="J23" i="50" s="1"/>
  <c r="K19" i="50" s="1"/>
  <c r="K13" i="50" s="1"/>
  <c r="K30" i="50" s="1"/>
  <c r="K31" i="50" l="1"/>
  <c r="K32" i="50"/>
  <c r="K33" i="50"/>
  <c r="J55" i="3"/>
  <c r="K34" i="50" l="1"/>
  <c r="K35" i="50" s="1"/>
  <c r="H33" i="3"/>
  <c r="H39" i="3"/>
  <c r="J20" i="3"/>
  <c r="H26" i="3"/>
  <c r="J19" i="3" l="1"/>
  <c r="J18" i="3"/>
  <c r="J50" i="3" l="1"/>
  <c r="J38" i="3"/>
  <c r="J39" i="3"/>
  <c r="J40" i="3"/>
  <c r="J41" i="3"/>
  <c r="J37" i="3"/>
  <c r="J31" i="3"/>
  <c r="J33" i="3"/>
  <c r="J35" i="3"/>
  <c r="J34" i="3"/>
  <c r="J42" i="3" l="1"/>
  <c r="J21" i="3" l="1"/>
  <c r="J43" i="3" l="1"/>
  <c r="J51" i="3" l="1"/>
  <c r="J44" i="3" l="1"/>
  <c r="J30" i="3"/>
  <c r="J28" i="3"/>
  <c r="J27" i="3"/>
  <c r="J26" i="3"/>
  <c r="J54" i="3"/>
  <c r="K52" i="3" s="1"/>
  <c r="J49" i="3"/>
  <c r="J48" i="3"/>
  <c r="J47" i="3"/>
  <c r="J29" i="3"/>
  <c r="J25" i="3"/>
  <c r="J17" i="3"/>
  <c r="I8" i="3"/>
  <c r="K22" i="3" l="1"/>
  <c r="K45" i="3"/>
  <c r="K15" i="3"/>
  <c r="K56" i="3" l="1"/>
  <c r="K57" i="3" s="1"/>
  <c r="K58" i="3" l="1"/>
  <c r="K60" i="3" l="1"/>
  <c r="K59" i="3" s="1"/>
</calcChain>
</file>

<file path=xl/sharedStrings.xml><?xml version="1.0" encoding="utf-8"?>
<sst xmlns="http://schemas.openxmlformats.org/spreadsheetml/2006/main" count="1152" uniqueCount="352">
  <si>
    <t>PROPUESTA ECONÓMICA</t>
  </si>
  <si>
    <t xml:space="preserve">FECHA:                                                                                                                   </t>
  </si>
  <si>
    <t>EV-07 y EV-08</t>
  </si>
  <si>
    <t>ESTUDIO DE GEOLOGIA Y GEOTECNIA</t>
  </si>
  <si>
    <t>Ítem</t>
  </si>
  <si>
    <t>Actividad</t>
  </si>
  <si>
    <t>Unidad</t>
  </si>
  <si>
    <t>Cantidad</t>
  </si>
  <si>
    <t>Precio Tarifa (S/.)</t>
  </si>
  <si>
    <t>Sub Total Tarifa (S/.)</t>
  </si>
  <si>
    <t>Total Tarifa (S/.)</t>
  </si>
  <si>
    <t xml:space="preserve">1.0. </t>
  </si>
  <si>
    <t>HONORARIOS PERSONAL PROFESIONAL</t>
  </si>
  <si>
    <t>1.0.1</t>
  </si>
  <si>
    <t>Técnico de suelos (supervisor de las calicatas)</t>
  </si>
  <si>
    <t>día</t>
  </si>
  <si>
    <t>1.0.2</t>
  </si>
  <si>
    <t>Ingeniero Geólogo (supervisor máquina 1 - turno dia)</t>
  </si>
  <si>
    <t>1.0.3</t>
  </si>
  <si>
    <t>Ingeniero Geólogo (supervisor máquina 2 - turno dia)</t>
  </si>
  <si>
    <t>1.0.4</t>
  </si>
  <si>
    <t>Ingeniero Geólogo (supervisor máquina 3 - turno dia)</t>
  </si>
  <si>
    <t>1.0.5</t>
  </si>
  <si>
    <t>Ingeniero de seguridad</t>
  </si>
  <si>
    <t xml:space="preserve">2.0. </t>
  </si>
  <si>
    <t>GASTOS OPERATIVOS</t>
  </si>
  <si>
    <t>2.1.0</t>
  </si>
  <si>
    <t>INVESTIGACIONES DE CAMPO GEOLOGICO-GEOTECNICO</t>
  </si>
  <si>
    <t>2.1.1</t>
  </si>
  <si>
    <t>Excavaciones a cielo abierto (Prof. 3.00 m) Inc. Logueo y muestra alterada.</t>
  </si>
  <si>
    <t>Und.</t>
  </si>
  <si>
    <t>2.1.2</t>
  </si>
  <si>
    <t>Perforacion Diamantina vertical (HQ-NQ) - Incluye revestimiento. (24 perf. de prof variables)</t>
  </si>
  <si>
    <t>m.</t>
  </si>
  <si>
    <t>2.1.3</t>
  </si>
  <si>
    <t>Ensayos de SPT o Cono Tipo Peck (cada 1.50 m.)</t>
  </si>
  <si>
    <t>2.1.4</t>
  </si>
  <si>
    <t>Muestras Inalteradas, Shelby (incluye el parafinado, 1 Shellby por perforación)</t>
  </si>
  <si>
    <t>2.1.5</t>
  </si>
  <si>
    <t>Suministro de agua a sondeos</t>
  </si>
  <si>
    <t>2.1.6</t>
  </si>
  <si>
    <t>Cajas Portatestigos de polipropileno</t>
  </si>
  <si>
    <t>2.1.7</t>
  </si>
  <si>
    <t>Estaciones geomecánicas</t>
  </si>
  <si>
    <t>2.2.0</t>
  </si>
  <si>
    <t>INVESTIGACIONES  GEOFISICA</t>
  </si>
  <si>
    <t>2.2.1</t>
  </si>
  <si>
    <t>Refraccion Sismica</t>
  </si>
  <si>
    <t>2.2.2</t>
  </si>
  <si>
    <t>MASW</t>
  </si>
  <si>
    <t>2.2.3</t>
  </si>
  <si>
    <t>SEV</t>
  </si>
  <si>
    <t>2.3.0</t>
  </si>
  <si>
    <t xml:space="preserve">ENSAYOS DE LABORATORIO </t>
  </si>
  <si>
    <t>2.3.1</t>
  </si>
  <si>
    <t xml:space="preserve">Ensayos estándares (inc. granulometría por tamizado, clasificación SUCS, AASHTO, contenido de humedad y límites de Attemberg)  </t>
  </si>
  <si>
    <t>2.3.2</t>
  </si>
  <si>
    <t>Ensayos químicos (contenido de sulfatos y cloruros)</t>
  </si>
  <si>
    <t>Und</t>
  </si>
  <si>
    <t>2.3.3</t>
  </si>
  <si>
    <t>Corte directo</t>
  </si>
  <si>
    <t>2.3.4</t>
  </si>
  <si>
    <t xml:space="preserve">Triaxial CU en suelo </t>
  </si>
  <si>
    <t>2.3.5</t>
  </si>
  <si>
    <t>Compresión uniaxial en suelo</t>
  </si>
  <si>
    <t>2.3.6</t>
  </si>
  <si>
    <t>Consolidación unidimensional</t>
  </si>
  <si>
    <t>2.3.7</t>
  </si>
  <si>
    <t>Compresión uniaxial en roca</t>
  </si>
  <si>
    <t>2.3.8</t>
  </si>
  <si>
    <t>Peso unitario, Absorción y Porosidad en roca</t>
  </si>
  <si>
    <t xml:space="preserve">3.0. </t>
  </si>
  <si>
    <t xml:space="preserve">GASTOS VARIOS </t>
  </si>
  <si>
    <t>perforaciones</t>
  </si>
  <si>
    <t>3.0.1</t>
  </si>
  <si>
    <t xml:space="preserve">Camioneta o van, dos unidades (Combustible, Inc. Mantenimiento y Chofer) </t>
  </si>
  <si>
    <t>Dia</t>
  </si>
  <si>
    <t>590 m de perforacion</t>
  </si>
  <si>
    <t>3.0.2</t>
  </si>
  <si>
    <t>Alimentacion, Hospedaje (todos los frentes de trabajo)</t>
  </si>
  <si>
    <t>Glb</t>
  </si>
  <si>
    <t>avanzando una maquina 6m por dia</t>
  </si>
  <si>
    <t>3.0.3</t>
  </si>
  <si>
    <t>Traslados entre punto de perforaciones</t>
  </si>
  <si>
    <t>resulta 98 dias para una maquina</t>
  </si>
  <si>
    <t>3.0.4</t>
  </si>
  <si>
    <t>Vigilancia (3 personas )</t>
  </si>
  <si>
    <t>entonces con 2 maquinas 50 dias</t>
  </si>
  <si>
    <t>3.0.5</t>
  </si>
  <si>
    <t>Movilizacion y desmovilizacion de equipos y personal (Lima-Obra-Lima)</t>
  </si>
  <si>
    <t>entonces con 3 maquinas 35 dias</t>
  </si>
  <si>
    <t xml:space="preserve">4.0. </t>
  </si>
  <si>
    <t>ELABORACION DE INFORMES DE INGENIERIA</t>
  </si>
  <si>
    <t>trabajando una maquina se considera 6 dias de campo</t>
  </si>
  <si>
    <t>4.0.1</t>
  </si>
  <si>
    <t>Estudio de Geología y Geotecnia</t>
  </si>
  <si>
    <t>calicatas</t>
  </si>
  <si>
    <t>4.0.2</t>
  </si>
  <si>
    <t>Estudio de Peligro Sísmico</t>
  </si>
  <si>
    <t>A. SUB  TOTAL 1.0 + 2.0 + 3.0 + 4.0</t>
  </si>
  <si>
    <t>(S/.)</t>
  </si>
  <si>
    <t>B. GASTOS GENERALES Y UTILIDADES (10%)</t>
  </si>
  <si>
    <t>C. SUB TOTAL A+B</t>
  </si>
  <si>
    <t>D. IGV(18%)</t>
  </si>
  <si>
    <t xml:space="preserve">E.Total </t>
  </si>
  <si>
    <t>geofísica</t>
  </si>
  <si>
    <t>920 m de refracción sísmica</t>
  </si>
  <si>
    <t>NOTAS:</t>
  </si>
  <si>
    <t>6 lineas de 75m, resulta 450m diario</t>
  </si>
  <si>
    <t>Se presupuesta 270m para el EV-07 y 320m para el EV-08</t>
  </si>
  <si>
    <t>demora  2 dias de trabajo</t>
  </si>
  <si>
    <t>Se considera que cada perforación sea de 20m resultando 30 perforaciones</t>
  </si>
  <si>
    <t>Se considera extraer 18 muestras inaleteradas con tubo shellby</t>
  </si>
  <si>
    <t>30 unidades de MASW</t>
  </si>
  <si>
    <t>Se considera realizar ensayo SPT o Cono Peck cada 1.50m de profundidad</t>
  </si>
  <si>
    <t xml:space="preserve">6 unidades, </t>
  </si>
  <si>
    <t>Se considera realizar los trabajos de perforación con 3 máquinas trabajando a un solo turno</t>
  </si>
  <si>
    <t>demora  5 dias de trabajo</t>
  </si>
  <si>
    <t>Se considera terminar los trabajos de cmapo en 35 dias</t>
  </si>
  <si>
    <t>Se presupuesta un ingeniero supervisor geólogo por cada máquina</t>
  </si>
  <si>
    <t>Se prespuesta un ingeniero de seguridad que supervisará las tres máquinas durante el turno día</t>
  </si>
  <si>
    <t>Se considera el empleo de dos camionetas o van</t>
  </si>
  <si>
    <t>Se considera 3 ensayos estándares por perforación</t>
  </si>
  <si>
    <t>Se considera 2 ensayos de corte directo por perforación</t>
  </si>
  <si>
    <t>Se considera 1 ensayo químico por perforación</t>
  </si>
  <si>
    <t>Para los puentes, se considera 4 lineas de refracción sísmica para el EV-07, cada una de 75m de longitud</t>
  </si>
  <si>
    <t>Para los puentes, se considera 4 lineas de refracción sísmica para el EV-08, cada una de 75m de longitud</t>
  </si>
  <si>
    <t>Para el intercambio vial, se considera 2 lineas de refracción sísmica para el EV-07, cada una de 80m de longitud</t>
  </si>
  <si>
    <t>Para el intercambio vial, se considera 2 lineas de refracción sísmica para el EV-08, cada una de 80m de longitud</t>
  </si>
  <si>
    <t>Se considera 30 unidades de MASW, ya que se tiene que hacer una por apoyo, es decir la misma cantidad de perforaciones asumida</t>
  </si>
  <si>
    <t>SERVICIO DE INVESTIGACIÓN GEOFISICA Y PERFORACIÓN DIAMANTINA EN CANTERAS DE ROCA VIRU Y  CHICAMA</t>
  </si>
  <si>
    <t>PAQUETE 1C - CANTERAS RIO VIRU</t>
  </si>
  <si>
    <t>CERRO BLANCO 1-2</t>
  </si>
  <si>
    <t>CARABAMBA 1</t>
  </si>
  <si>
    <t>NIÑO BAJO</t>
  </si>
  <si>
    <t>TOMABAL 5</t>
  </si>
  <si>
    <t>CERRO BLANCO 3</t>
  </si>
  <si>
    <t>PAQ 1C - CANTERAS RIO CHICAMA</t>
  </si>
  <si>
    <t>SAN BARTOLO 1</t>
  </si>
  <si>
    <t>NUEVO ALTO PERU 3</t>
  </si>
  <si>
    <t>OSO 3</t>
  </si>
  <si>
    <t>SANTANERO 1</t>
  </si>
  <si>
    <t>CALVAYUNQUE</t>
  </si>
  <si>
    <t>SERVICIO DE INVESTIGACIÓN GEOFISICA Y PERFORACIÓN DIAMANTINA EN CANTERAS DE ROCA VIRU Y CHICAMA</t>
  </si>
  <si>
    <t>ACTIVIDADES</t>
  </si>
  <si>
    <t>CANTIDADES</t>
  </si>
  <si>
    <t>PAQUETE 1C - CANTERAS RIO CHICAMA</t>
  </si>
  <si>
    <t>UND</t>
  </si>
  <si>
    <t>TOTALES</t>
  </si>
  <si>
    <t>INVESTIGACIONES GEOFÍSICAS</t>
  </si>
  <si>
    <t xml:space="preserve">Refraccion Sismica </t>
  </si>
  <si>
    <t>ml</t>
  </si>
  <si>
    <t>MASW -2D</t>
  </si>
  <si>
    <t>Unid</t>
  </si>
  <si>
    <t>-</t>
  </si>
  <si>
    <t>MAM</t>
  </si>
  <si>
    <t>Perforación Diamantina</t>
  </si>
  <si>
    <t>Accesos a puntos de perforación</t>
  </si>
  <si>
    <t>Accesos de puntos de perforación</t>
  </si>
  <si>
    <t>Cambio de puntos de perforación</t>
  </si>
  <si>
    <t>Movilización y desmovilización de equipos de perforación</t>
  </si>
  <si>
    <t>Sondajes</t>
  </si>
  <si>
    <t>Ensayos de Laboratorio de Mecanica de Rocas</t>
  </si>
  <si>
    <t>Propiedades físicas (Gravedad especifica, absorción y densidad)</t>
  </si>
  <si>
    <t>Estudio petrográfico de la roca</t>
  </si>
  <si>
    <t>Ensayo de compresión simple (UCS)</t>
  </si>
  <si>
    <t>Ensayo de Abrasion (incluye rotura)</t>
  </si>
  <si>
    <t>Durabilidad</t>
  </si>
  <si>
    <t>PROPUESTA ECONÓMICA VIRU: CANTERA CERRO BLANCO 1-2</t>
  </si>
  <si>
    <t>Precio
(S/)</t>
  </si>
  <si>
    <t>Sub Total
(S/)</t>
  </si>
  <si>
    <t>Total
(S/)</t>
  </si>
  <si>
    <t>TRABAJOS PRELIMINARES</t>
  </si>
  <si>
    <t>TRABAJO DE CAMPO</t>
  </si>
  <si>
    <t>Investigacion geofísicas</t>
  </si>
  <si>
    <t>A. SUB  TOTAL 1.0 + 2.0</t>
  </si>
  <si>
    <t>INVESTIGACIÓN GEOFISICA Y PERFORACIÓN DIAMANTINA EN CANTERAS DE CERRO BLANCO 1-2 - VIRÚ</t>
  </si>
  <si>
    <t>und</t>
  </si>
  <si>
    <t>Longitud</t>
  </si>
  <si>
    <t>Refracción Sismica</t>
  </si>
  <si>
    <t>LS-CB12-01</t>
  </si>
  <si>
    <t>LS-CB12-02</t>
  </si>
  <si>
    <t>LS-CB12-03</t>
  </si>
  <si>
    <t>MASW2D-CB12-01</t>
  </si>
  <si>
    <t>MASW2D-CB12-02</t>
  </si>
  <si>
    <t>MASW2D-CB12-03</t>
  </si>
  <si>
    <t>MASW2D-CB12-04</t>
  </si>
  <si>
    <t>MASW-MAM</t>
  </si>
  <si>
    <t>MASW-MAM-CB12-01</t>
  </si>
  <si>
    <t>MASW-MAM-CB12-02</t>
  </si>
  <si>
    <t>SCB12-01</t>
  </si>
  <si>
    <t>SCB12-02</t>
  </si>
  <si>
    <t>PROPUESTA ECONÓMICA VIRU: CANTERA CARABAMBA 1</t>
  </si>
  <si>
    <t>INVESTIGACIÓN GEOFISICA Y PERFORACIÓN DIAMANTINA EN CANTERAS DE CARABAMBA 1 - VIRÚ</t>
  </si>
  <si>
    <t>LS-C1-01</t>
  </si>
  <si>
    <t>MASW2D-C1-01</t>
  </si>
  <si>
    <t>PROPUESTA ECONÓMICA VIRU: CANTERA NIÑO BAJO</t>
  </si>
  <si>
    <t>INVESTIGACIÓN GEOFISICA Y PERFORACIÓN DIAMANTINA EN CANTERAS DE ROCA - NIÑO BAJO - VIRÚ</t>
  </si>
  <si>
    <t>LS-NB-01</t>
  </si>
  <si>
    <t>LS-NB-02</t>
  </si>
  <si>
    <t>MASW2D-NB-01</t>
  </si>
  <si>
    <t>MASW2D-NB-02</t>
  </si>
  <si>
    <t>MASW2D-NB-03</t>
  </si>
  <si>
    <t>MASW-MAM-NB-01</t>
  </si>
  <si>
    <t>MASW-MAM-NB-02</t>
  </si>
  <si>
    <t>SNB-01</t>
  </si>
  <si>
    <t>SNB-02</t>
  </si>
  <si>
    <t>PROPUESTA ECONÓMICA VIRU: CANTERA TOMABAL 5</t>
  </si>
  <si>
    <t>INVESTIGACIÓN GEOFISICA Y PERFORACIÓN DIAMANTINA EN CANTERAS DE ROCA - TOMABAL 5 - VIRÚ</t>
  </si>
  <si>
    <t>LS-T5-01</t>
  </si>
  <si>
    <t>LS-T5-02</t>
  </si>
  <si>
    <t>MASW-2D</t>
  </si>
  <si>
    <t>MASW2D-T5-01</t>
  </si>
  <si>
    <t>MASW2D-T5-02</t>
  </si>
  <si>
    <t>MASW2D-T5-03</t>
  </si>
  <si>
    <t>MASW - MAM</t>
  </si>
  <si>
    <t>MASW-MAM-T5-01</t>
  </si>
  <si>
    <t>MASW-MAM-T5-02</t>
  </si>
  <si>
    <t>ST5-01</t>
  </si>
  <si>
    <t>ST5-02</t>
  </si>
  <si>
    <t>PROPUESTA ECONÓMICA VIRU: CERRO BLANCO 3</t>
  </si>
  <si>
    <t>INVESTIGACIÓN GEOFISICA Y PERFORACIÓN DIAMANTINA EN CANTERAS DE ROCA - CERRO BLANCO 3 - VIRÚ</t>
  </si>
  <si>
    <t>LS-CB3-01</t>
  </si>
  <si>
    <t>LS-CB3-02</t>
  </si>
  <si>
    <t>LS-CB3-03</t>
  </si>
  <si>
    <t>LS-CB3-04</t>
  </si>
  <si>
    <t>MASW2D-CB3-01</t>
  </si>
  <si>
    <t>MASW2D-CB3-02</t>
  </si>
  <si>
    <t>MASW2D-CB3-03</t>
  </si>
  <si>
    <t>MASW2D-CB3-04</t>
  </si>
  <si>
    <t>MAM-MASW-CB3-01</t>
  </si>
  <si>
    <t>MAM-MASW-CB3-02</t>
  </si>
  <si>
    <t>MAM-MASW-CB3-03</t>
  </si>
  <si>
    <t>MAM-MASW-CB3-04</t>
  </si>
  <si>
    <t>SCB3-01</t>
  </si>
  <si>
    <t>SCB3-02</t>
  </si>
  <si>
    <t>PROPUESTA ECONÓMICA CHICAMA: CANTERA SAN BARTOLO 1</t>
  </si>
  <si>
    <t>INVESTIGACIÓN GEOFISICA Y PERFORACIÓN DIAMANTINA EN CANTERAS DE ROCA SAN BARTOLO 1 - CHICAMA</t>
  </si>
  <si>
    <t>LS-SB1-01</t>
  </si>
  <si>
    <t>LS-SB1-02</t>
  </si>
  <si>
    <t>LS-SB1-03</t>
  </si>
  <si>
    <t>LS-SB1-04</t>
  </si>
  <si>
    <t>MASW2D-SB1-01</t>
  </si>
  <si>
    <t>MASW2D-SB1-02</t>
  </si>
  <si>
    <t>MASW2D-SB1-03</t>
  </si>
  <si>
    <t>MASW2D-SB1-04</t>
  </si>
  <si>
    <t>MASW-MAM-SB1-01</t>
  </si>
  <si>
    <t>MASW-MAM-SB1-02</t>
  </si>
  <si>
    <t>MASW-MAM-SB1-03</t>
  </si>
  <si>
    <t>MASW-MAM-SB1-04</t>
  </si>
  <si>
    <t>SSB1-01</t>
  </si>
  <si>
    <t>SSB1-02</t>
  </si>
  <si>
    <t>PROPUESTA ECONÓMICA CHICAMA: CANTERA NUEVO ALTO PERU 3</t>
  </si>
  <si>
    <t>INVESTIGACIÓN GEOFISICA Y PERFORACIÓN DIAMANTINA EN CANTERAS DE ROCA NUEVO ALTO PERU 3 - CHICAMA</t>
  </si>
  <si>
    <t>LS-NAP3-01</t>
  </si>
  <si>
    <t>LS-NAP3-02</t>
  </si>
  <si>
    <t>LS-NAP3-03</t>
  </si>
  <si>
    <t>LS-NAP3-04</t>
  </si>
  <si>
    <t>LS-NAP3-05</t>
  </si>
  <si>
    <t>LS-NAP3-06</t>
  </si>
  <si>
    <t>LS-NAP3-07</t>
  </si>
  <si>
    <t>MASW2D-NAP3-01</t>
  </si>
  <si>
    <t>MASW2D-NAP3-02</t>
  </si>
  <si>
    <t>MASW2D-NAP3-03</t>
  </si>
  <si>
    <t>MASW2D-NAP3-04</t>
  </si>
  <si>
    <t>MASW2D-NAP3-05</t>
  </si>
  <si>
    <t>MASW2D-NAP3-06</t>
  </si>
  <si>
    <t>MASW-MAM-NAP3-01</t>
  </si>
  <si>
    <t>MASW-MAM-NAP3-02</t>
  </si>
  <si>
    <t>MASW-MAM-NAP3-03</t>
  </si>
  <si>
    <t>MASW-MAM-NAP3-04</t>
  </si>
  <si>
    <t>MASW-MAM-NAP3-05</t>
  </si>
  <si>
    <t>MASW-MAM-NAP3-06</t>
  </si>
  <si>
    <t>MASW-MAM-NAP3-07</t>
  </si>
  <si>
    <t>SNAP3-01</t>
  </si>
  <si>
    <t>SNAP3-02</t>
  </si>
  <si>
    <t>SNAP3-03</t>
  </si>
  <si>
    <t>SNAP3-04</t>
  </si>
  <si>
    <t>PROPUESTA ECONÓMICA CHICAMA: CANTERA OSO 3</t>
  </si>
  <si>
    <t>INVESTIGACIÓN GEOFISICA Y PERFORACIÓN DIAMANTINA EN CANTERAS DE ROCA - OSO 3 - PAQ 1C -CHICAMA</t>
  </si>
  <si>
    <t>LS-O3-01</t>
  </si>
  <si>
    <t>LS-O3-02</t>
  </si>
  <si>
    <t>LS-O3-03</t>
  </si>
  <si>
    <t>LS-O3-04</t>
  </si>
  <si>
    <t>LS-O3-05</t>
  </si>
  <si>
    <t>MASW2D-O3-01</t>
  </si>
  <si>
    <t>MASW2D-O3-02</t>
  </si>
  <si>
    <t>MASW2D-O3-03</t>
  </si>
  <si>
    <t>MASW2D-O3-04</t>
  </si>
  <si>
    <t>MASW-MAM-O3-01</t>
  </si>
  <si>
    <t>MASW-MAM-O3-02</t>
  </si>
  <si>
    <t>MASW-MAM-O3-03</t>
  </si>
  <si>
    <t>SO3-01</t>
  </si>
  <si>
    <t>SO3-02</t>
  </si>
  <si>
    <t>PROPUESTA ECONÓMICA CHICAMA: CANTERA SANTANERO 1</t>
  </si>
  <si>
    <t>INVESTIGACIÓN GEOFISICA Y PERFORACIÓN DIAMANTINA EN CANTERAS DE ROCA - SANTANERO 01 - CHICAMA</t>
  </si>
  <si>
    <t>LS-S1-01</t>
  </si>
  <si>
    <t>LS-S1-02</t>
  </si>
  <si>
    <t>LS-S1-03</t>
  </si>
  <si>
    <t>LS-S1-04</t>
  </si>
  <si>
    <t>MASW2D-S1-01</t>
  </si>
  <si>
    <t>MASW2D-S1-02</t>
  </si>
  <si>
    <t>MASW-MAM-S1-01</t>
  </si>
  <si>
    <t>MASW-MAM-S1-02</t>
  </si>
  <si>
    <t>SS1-01</t>
  </si>
  <si>
    <t>SS1-02</t>
  </si>
  <si>
    <t>PROPUESTA ECONÓMICA CHICAMA: CANTERA CALVAYUNQUE</t>
  </si>
  <si>
    <t>INVESTIGACIÓN GEOFISICA Y PERFORACIÓN DIAMANTINA EN CANTERAS DE ROCA CALVAYUNQUE - CHICAMA</t>
  </si>
  <si>
    <t>LS-CV-01</t>
  </si>
  <si>
    <t>LS-CV-02</t>
  </si>
  <si>
    <t>LS-CV-03</t>
  </si>
  <si>
    <t>LS-CV-04</t>
  </si>
  <si>
    <t>LS-CV-05</t>
  </si>
  <si>
    <t>MASW2D-CV-01</t>
  </si>
  <si>
    <t>MASW2D-CV-02</t>
  </si>
  <si>
    <t>MASW2D-CV-03</t>
  </si>
  <si>
    <t>MASW2D-CV-04</t>
  </si>
  <si>
    <t>unid</t>
  </si>
  <si>
    <t>MASW-MAM-CV-01</t>
  </si>
  <si>
    <t>MASW-MAM-CV-02</t>
  </si>
  <si>
    <t>MASW-MAM-CV-03</t>
  </si>
  <si>
    <t>MASW-MAM-CV-04</t>
  </si>
  <si>
    <t>2.1.1.</t>
  </si>
  <si>
    <t>2.1.2.</t>
  </si>
  <si>
    <t>2.1.3.</t>
  </si>
  <si>
    <t>2.1.4.</t>
  </si>
  <si>
    <t>2.2.3.</t>
  </si>
  <si>
    <t>2.2.4.</t>
  </si>
  <si>
    <t>2.2.2.</t>
  </si>
  <si>
    <t>2.2.1.</t>
  </si>
  <si>
    <t>2.2.1.1.</t>
  </si>
  <si>
    <t>2.2.1.2.</t>
  </si>
  <si>
    <t>2.2.1.3.</t>
  </si>
  <si>
    <t>2.3.1.</t>
  </si>
  <si>
    <t>2.3.2.</t>
  </si>
  <si>
    <t>2.3.3.</t>
  </si>
  <si>
    <t>2.3.4.</t>
  </si>
  <si>
    <t>2.3.5.</t>
  </si>
  <si>
    <t>B. GASTOS GENERALES</t>
  </si>
  <si>
    <t>C. UTILIDAD</t>
  </si>
  <si>
    <t>E. IGV</t>
  </si>
  <si>
    <t>Investigaciones geofísicas</t>
  </si>
  <si>
    <t>Total
S/</t>
  </si>
  <si>
    <t>TOTAL S/</t>
  </si>
  <si>
    <t>D. SUB TOTAL A+B+C</t>
  </si>
  <si>
    <t>D. SUB TOTAL (A+B+C)</t>
  </si>
  <si>
    <t>TOTAL (D+E)</t>
  </si>
  <si>
    <t>1.1.</t>
  </si>
  <si>
    <t>2.1.</t>
  </si>
  <si>
    <t>2.2.</t>
  </si>
  <si>
    <t>2.3.</t>
  </si>
  <si>
    <t>2.4.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</si>
</sst>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164" formatCode="_-* #,##0.00\ _€_-;\-* #,##0.00\ _€_-;_-* &quot;-&quot;??\ _€_-;_-@_-"/>
    <numFmt numFmtId="165" formatCode="[$-F800]dddd\,\ mmmm\ dd\,\ yyyy"/>
    <numFmt numFmtId="166" formatCode="#,##0.00;[Red]#,##0.00"/>
    <numFmt numFmtId="167" formatCode="0.000"/>
    <numFmt numFmtId="168" formatCode="0.0"/>
    <numFmt numFmtId="169" formatCode="_-[$S/-280A]\ * #,##0.00_-;\-[$S/-280A]\ * #,##0.00_-;_-[$S/-280A]\ * &quot;-&quot;??_-;_-@_-"/>
  </numFmts>
  <fonts count="5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8"/>
      <color theme="1"/>
      <name val="Arial"/>
      <family val="2"/>
    </font>
    <font>
      <b/>
      <i/>
      <sz val="16"/>
      <color theme="1"/>
      <name val="Arial"/>
      <family val="2"/>
    </font>
    <font>
      <b/>
      <sz val="10"/>
      <color theme="1"/>
      <name val="Arial Narrow"/>
      <family val="2"/>
    </font>
    <font>
      <b/>
      <sz val="8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u/>
      <sz val="9"/>
      <color rgb="FFFF000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u/>
      <sz val="8"/>
      <color theme="1"/>
      <name val="Arial"/>
      <family val="2"/>
    </font>
    <font>
      <sz val="8"/>
      <color theme="0" tint="-0.34998626667073579"/>
      <name val="Arial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theme="1"/>
      <name val="Arial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6" tint="0.59999389629810485"/>
      <name val="Arial Narrow"/>
      <family val="2"/>
    </font>
    <font>
      <b/>
      <sz val="14"/>
      <color theme="0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/>
      <name val="Arial"/>
      <family val="2"/>
    </font>
    <font>
      <sz val="11"/>
      <color rgb="FFFF0000"/>
      <name val="Arial Narrow"/>
      <family val="2"/>
    </font>
    <font>
      <b/>
      <sz val="14"/>
      <name val="Arial Narrow"/>
      <family val="2"/>
    </font>
    <font>
      <b/>
      <sz val="14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488"/>
        <bgColor indexed="64"/>
      </patternFill>
    </fill>
    <fill>
      <patternFill patternType="solid">
        <fgColor rgb="FF3E9F9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561">
    <xf numFmtId="0" fontId="0" fillId="0" borderId="0" xfId="0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3" fillId="0" borderId="16" xfId="0" applyFont="1" applyBorder="1"/>
    <xf numFmtId="0" fontId="3" fillId="0" borderId="17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4" borderId="25" xfId="0" applyFont="1" applyFill="1" applyBorder="1" applyAlignment="1">
      <alignment vertical="center"/>
    </xf>
    <xf numFmtId="0" fontId="7" fillId="4" borderId="26" xfId="0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3" fillId="4" borderId="28" xfId="0" applyFont="1" applyFill="1" applyBorder="1" applyAlignment="1">
      <alignment vertical="center"/>
    </xf>
    <xf numFmtId="0" fontId="3" fillId="4" borderId="27" xfId="0" applyFont="1" applyFill="1" applyBorder="1" applyAlignment="1">
      <alignment vertical="center"/>
    </xf>
    <xf numFmtId="2" fontId="3" fillId="4" borderId="29" xfId="0" applyNumberFormat="1" applyFont="1" applyFill="1" applyBorder="1" applyAlignment="1">
      <alignment horizontal="center" vertical="center"/>
    </xf>
    <xf numFmtId="166" fontId="3" fillId="4" borderId="27" xfId="0" applyNumberFormat="1" applyFont="1" applyFill="1" applyBorder="1" applyAlignment="1">
      <alignment horizontal="center" vertical="center"/>
    </xf>
    <xf numFmtId="166" fontId="3" fillId="4" borderId="29" xfId="0" applyNumberFormat="1" applyFont="1" applyFill="1" applyBorder="1" applyAlignment="1">
      <alignment horizontal="center" vertical="center"/>
    </xf>
    <xf numFmtId="166" fontId="7" fillId="4" borderId="30" xfId="0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5" fillId="0" borderId="0" xfId="0" applyNumberFormat="1" applyFont="1"/>
    <xf numFmtId="0" fontId="7" fillId="0" borderId="3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2" xfId="0" applyFont="1" applyBorder="1" applyAlignment="1">
      <alignment vertical="center"/>
    </xf>
    <xf numFmtId="2" fontId="3" fillId="0" borderId="3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0" borderId="32" xfId="0" applyNumberFormat="1" applyFont="1" applyBorder="1" applyAlignment="1">
      <alignment horizontal="center" vertical="center"/>
    </xf>
    <xf numFmtId="166" fontId="7" fillId="0" borderId="17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166" fontId="3" fillId="0" borderId="17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7" fontId="5" fillId="0" borderId="0" xfId="0" applyNumberFormat="1" applyFont="1"/>
    <xf numFmtId="2" fontId="3" fillId="0" borderId="31" xfId="0" applyNumberFormat="1" applyFont="1" applyBorder="1" applyAlignment="1">
      <alignment horizontal="left" vertical="center"/>
    </xf>
    <xf numFmtId="4" fontId="5" fillId="0" borderId="0" xfId="0" applyNumberFormat="1" applyFont="1" applyAlignment="1">
      <alignment horizontal="left"/>
    </xf>
    <xf numFmtId="0" fontId="3" fillId="4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19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2" fontId="3" fillId="0" borderId="22" xfId="0" applyNumberFormat="1" applyFont="1" applyBorder="1" applyAlignment="1">
      <alignment horizontal="center" vertical="center"/>
    </xf>
    <xf numFmtId="166" fontId="3" fillId="0" borderId="22" xfId="0" applyNumberFormat="1" applyFont="1" applyBorder="1" applyAlignment="1">
      <alignment horizontal="center" vertical="center"/>
    </xf>
    <xf numFmtId="2" fontId="7" fillId="5" borderId="31" xfId="0" applyNumberFormat="1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0" fillId="5" borderId="0" xfId="0" applyFill="1"/>
    <xf numFmtId="0" fontId="3" fillId="5" borderId="0" xfId="0" applyFont="1" applyFill="1" applyAlignment="1">
      <alignment vertical="center"/>
    </xf>
    <xf numFmtId="0" fontId="3" fillId="5" borderId="32" xfId="0" applyFont="1" applyFill="1" applyBorder="1" applyAlignment="1">
      <alignment horizontal="center" vertical="center"/>
    </xf>
    <xf numFmtId="2" fontId="3" fillId="5" borderId="32" xfId="0" applyNumberFormat="1" applyFont="1" applyFill="1" applyBorder="1" applyAlignment="1">
      <alignment horizontal="center" vertical="center"/>
    </xf>
    <xf numFmtId="166" fontId="3" fillId="5" borderId="32" xfId="0" applyNumberFormat="1" applyFont="1" applyFill="1" applyBorder="1" applyAlignment="1">
      <alignment horizontal="center" vertical="center"/>
    </xf>
    <xf numFmtId="166" fontId="3" fillId="5" borderId="17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168" fontId="7" fillId="5" borderId="31" xfId="0" applyNumberFormat="1" applyFont="1" applyFill="1" applyBorder="1" applyAlignment="1">
      <alignment horizontal="left" vertical="center"/>
    </xf>
    <xf numFmtId="0" fontId="10" fillId="5" borderId="0" xfId="1" applyFont="1" applyFill="1" applyAlignment="1">
      <alignment horizontal="left" vertical="center" wrapText="1"/>
    </xf>
    <xf numFmtId="0" fontId="10" fillId="5" borderId="32" xfId="0" applyFont="1" applyFill="1" applyBorder="1" applyAlignment="1">
      <alignment horizontal="center" vertical="center"/>
    </xf>
    <xf numFmtId="167" fontId="3" fillId="5" borderId="32" xfId="0" applyNumberFormat="1" applyFont="1" applyFill="1" applyBorder="1" applyAlignment="1">
      <alignment horizontal="center" vertical="center"/>
    </xf>
    <xf numFmtId="168" fontId="3" fillId="0" borderId="31" xfId="0" applyNumberFormat="1" applyFont="1" applyBorder="1" applyAlignment="1">
      <alignment horizontal="left" vertical="center"/>
    </xf>
    <xf numFmtId="0" fontId="9" fillId="5" borderId="4" xfId="1" applyFont="1" applyFill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1" applyFont="1" applyAlignment="1">
      <alignment horizontal="left" vertical="center" wrapText="1"/>
    </xf>
    <xf numFmtId="0" fontId="7" fillId="0" borderId="16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166" fontId="7" fillId="0" borderId="2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right"/>
    </xf>
    <xf numFmtId="0" fontId="7" fillId="0" borderId="34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66" fontId="7" fillId="0" borderId="30" xfId="0" applyNumberFormat="1" applyFont="1" applyBorder="1" applyAlignment="1">
      <alignment vertical="center"/>
    </xf>
    <xf numFmtId="166" fontId="8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1" fillId="0" borderId="0" xfId="0" applyFont="1"/>
    <xf numFmtId="2" fontId="5" fillId="0" borderId="0" xfId="0" applyNumberFormat="1" applyFont="1"/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2" fontId="3" fillId="2" borderId="32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166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166" fontId="3" fillId="2" borderId="32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2" borderId="0" xfId="0" applyFont="1" applyFill="1"/>
    <xf numFmtId="0" fontId="8" fillId="0" borderId="0" xfId="0" applyFont="1" applyAlignment="1">
      <alignment horizontal="center"/>
    </xf>
    <xf numFmtId="0" fontId="5" fillId="0" borderId="17" xfId="0" applyFont="1" applyBorder="1"/>
    <xf numFmtId="0" fontId="10" fillId="0" borderId="49" xfId="0" applyFont="1" applyBorder="1" applyAlignment="1">
      <alignment horizontal="left" vertical="center" wrapText="1" indent="1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10" fillId="0" borderId="43" xfId="0" applyFont="1" applyBorder="1" applyAlignment="1">
      <alignment horizontal="center" vertical="center"/>
    </xf>
    <xf numFmtId="1" fontId="3" fillId="0" borderId="50" xfId="0" applyNumberFormat="1" applyFont="1" applyBorder="1" applyAlignment="1">
      <alignment horizontal="center"/>
    </xf>
    <xf numFmtId="0" fontId="24" fillId="0" borderId="0" xfId="0" applyFont="1"/>
    <xf numFmtId="0" fontId="24" fillId="0" borderId="17" xfId="0" applyFont="1" applyBorder="1"/>
    <xf numFmtId="0" fontId="24" fillId="0" borderId="16" xfId="0" applyFont="1" applyBorder="1"/>
    <xf numFmtId="0" fontId="25" fillId="0" borderId="17" xfId="0" applyFont="1" applyBorder="1"/>
    <xf numFmtId="0" fontId="24" fillId="0" borderId="0" xfId="0" applyFont="1" applyAlignment="1">
      <alignment horizontal="center"/>
    </xf>
    <xf numFmtId="3" fontId="24" fillId="0" borderId="47" xfId="0" applyNumberFormat="1" applyFont="1" applyBorder="1" applyAlignment="1">
      <alignment horizontal="center" vertical="center"/>
    </xf>
    <xf numFmtId="1" fontId="24" fillId="0" borderId="46" xfId="0" applyNumberFormat="1" applyFont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1" fontId="24" fillId="0" borderId="53" xfId="0" applyNumberFormat="1" applyFont="1" applyBorder="1" applyAlignment="1">
      <alignment horizontal="center" vertical="center"/>
    </xf>
    <xf numFmtId="1" fontId="24" fillId="0" borderId="45" xfId="0" applyNumberFormat="1" applyFont="1" applyBorder="1" applyAlignment="1">
      <alignment horizontal="center" vertical="center"/>
    </xf>
    <xf numFmtId="1" fontId="24" fillId="0" borderId="47" xfId="0" applyNumberFormat="1" applyFont="1" applyBorder="1" applyAlignment="1">
      <alignment horizontal="center" vertical="center"/>
    </xf>
    <xf numFmtId="1" fontId="24" fillId="0" borderId="48" xfId="0" applyNumberFormat="1" applyFont="1" applyBorder="1" applyAlignment="1">
      <alignment horizontal="center" vertical="center"/>
    </xf>
    <xf numFmtId="1" fontId="24" fillId="0" borderId="65" xfId="0" applyNumberFormat="1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5" xfId="0" applyNumberFormat="1" applyFont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1" fontId="2" fillId="0" borderId="53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3" fontId="24" fillId="0" borderId="50" xfId="0" applyNumberFormat="1" applyFont="1" applyBorder="1" applyAlignment="1">
      <alignment horizontal="center" vertical="center"/>
    </xf>
    <xf numFmtId="1" fontId="24" fillId="0" borderId="49" xfId="0" applyNumberFormat="1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1" fontId="24" fillId="0" borderId="43" xfId="0" applyNumberFormat="1" applyFont="1" applyBorder="1" applyAlignment="1">
      <alignment horizontal="center" vertical="center"/>
    </xf>
    <xf numFmtId="1" fontId="24" fillId="0" borderId="54" xfId="0" applyNumberFormat="1" applyFont="1" applyBorder="1" applyAlignment="1">
      <alignment horizontal="center" vertical="center"/>
    </xf>
    <xf numFmtId="1" fontId="24" fillId="0" borderId="55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1" fontId="2" fillId="0" borderId="50" xfId="0" applyNumberFormat="1" applyFont="1" applyBorder="1" applyAlignment="1">
      <alignment horizontal="center" vertical="center"/>
    </xf>
    <xf numFmtId="0" fontId="27" fillId="0" borderId="0" xfId="0" applyFont="1"/>
    <xf numFmtId="0" fontId="28" fillId="6" borderId="43" xfId="0" applyFont="1" applyFill="1" applyBorder="1" applyAlignment="1">
      <alignment horizontal="center" vertical="center"/>
    </xf>
    <xf numFmtId="0" fontId="28" fillId="6" borderId="50" xfId="0" applyFont="1" applyFill="1" applyBorder="1" applyAlignment="1">
      <alignment horizontal="center" vertical="center"/>
    </xf>
    <xf numFmtId="0" fontId="28" fillId="6" borderId="49" xfId="0" applyFont="1" applyFill="1" applyBorder="1" applyAlignment="1">
      <alignment horizontal="center" vertical="center" wrapText="1"/>
    </xf>
    <xf numFmtId="0" fontId="28" fillId="6" borderId="55" xfId="0" applyFont="1" applyFill="1" applyBorder="1" applyAlignment="1">
      <alignment horizontal="center" vertical="center" wrapText="1"/>
    </xf>
    <xf numFmtId="0" fontId="28" fillId="6" borderId="64" xfId="0" applyFont="1" applyFill="1" applyBorder="1" applyAlignment="1">
      <alignment horizontal="center" vertical="center" wrapText="1"/>
    </xf>
    <xf numFmtId="0" fontId="29" fillId="5" borderId="31" xfId="1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center" vertical="center"/>
    </xf>
    <xf numFmtId="4" fontId="24" fillId="5" borderId="57" xfId="0" applyNumberFormat="1" applyFont="1" applyFill="1" applyBorder="1" applyAlignment="1">
      <alignment horizontal="center" vertical="center"/>
    </xf>
    <xf numFmtId="0" fontId="24" fillId="5" borderId="16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56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52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/>
    </xf>
    <xf numFmtId="0" fontId="24" fillId="0" borderId="46" xfId="0" applyFont="1" applyBorder="1" applyAlignment="1">
      <alignment horizontal="left" vertical="center" wrapText="1" indent="1"/>
    </xf>
    <xf numFmtId="0" fontId="30" fillId="2" borderId="46" xfId="1" applyFont="1" applyFill="1" applyBorder="1" applyAlignment="1">
      <alignment horizontal="left" vertical="center"/>
    </xf>
    <xf numFmtId="0" fontId="2" fillId="0" borderId="46" xfId="0" applyFont="1" applyBorder="1" applyAlignment="1">
      <alignment horizontal="left" vertical="center" wrapText="1" indent="1"/>
    </xf>
    <xf numFmtId="0" fontId="2" fillId="0" borderId="46" xfId="0" applyFont="1" applyBorder="1" applyAlignment="1">
      <alignment horizontal="left" vertical="center" indent="1"/>
    </xf>
    <xf numFmtId="0" fontId="30" fillId="0" borderId="31" xfId="1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2" borderId="46" xfId="1" applyFill="1" applyBorder="1" applyAlignment="1">
      <alignment horizontal="left" vertical="center" wrapText="1" indent="1"/>
    </xf>
    <xf numFmtId="0" fontId="2" fillId="2" borderId="46" xfId="1" applyFill="1" applyBorder="1" applyAlignment="1">
      <alignment horizontal="left" vertical="center" indent="1"/>
    </xf>
    <xf numFmtId="0" fontId="2" fillId="0" borderId="49" xfId="0" applyFont="1" applyBorder="1" applyAlignment="1">
      <alignment horizontal="left" vertical="center" wrapText="1" indent="1"/>
    </xf>
    <xf numFmtId="0" fontId="25" fillId="0" borderId="16" xfId="0" applyFont="1" applyBorder="1"/>
    <xf numFmtId="0" fontId="25" fillId="0" borderId="0" xfId="0" applyFont="1"/>
    <xf numFmtId="0" fontId="32" fillId="0" borderId="16" xfId="0" applyFont="1" applyBorder="1"/>
    <xf numFmtId="0" fontId="32" fillId="0" borderId="0" xfId="0" applyFont="1"/>
    <xf numFmtId="0" fontId="27" fillId="0" borderId="0" xfId="0" applyFont="1" applyAlignment="1">
      <alignment horizontal="left" vertical="center"/>
    </xf>
    <xf numFmtId="166" fontId="27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0" fontId="28" fillId="6" borderId="24" xfId="0" applyFont="1" applyFill="1" applyBorder="1" applyAlignment="1">
      <alignment horizontal="center" vertical="center" wrapText="1"/>
    </xf>
    <xf numFmtId="0" fontId="28" fillId="6" borderId="38" xfId="0" applyFont="1" applyFill="1" applyBorder="1" applyAlignment="1">
      <alignment horizontal="center" vertical="center" wrapText="1"/>
    </xf>
    <xf numFmtId="0" fontId="28" fillId="6" borderId="36" xfId="0" applyFont="1" applyFill="1" applyBorder="1" applyAlignment="1">
      <alignment horizontal="center" vertical="center" wrapText="1"/>
    </xf>
    <xf numFmtId="0" fontId="28" fillId="6" borderId="3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/>
    <xf numFmtId="0" fontId="1" fillId="0" borderId="5" xfId="0" applyFont="1" applyBorder="1"/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10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  <xf numFmtId="0" fontId="9" fillId="3" borderId="13" xfId="3" applyFont="1" applyFill="1" applyBorder="1" applyAlignment="1">
      <alignment horizontal="center" vertical="center"/>
    </xf>
    <xf numFmtId="0" fontId="9" fillId="3" borderId="14" xfId="3" applyFont="1" applyFill="1" applyBorder="1" applyAlignment="1">
      <alignment horizontal="center" vertical="center"/>
    </xf>
    <xf numFmtId="0" fontId="9" fillId="3" borderId="15" xfId="3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/>
    </xf>
    <xf numFmtId="0" fontId="31" fillId="6" borderId="39" xfId="0" applyFont="1" applyFill="1" applyBorder="1" applyAlignment="1">
      <alignment horizontal="center" vertical="center"/>
    </xf>
    <xf numFmtId="0" fontId="31" fillId="6" borderId="20" xfId="0" applyFont="1" applyFill="1" applyBorder="1" applyAlignment="1">
      <alignment horizontal="center" vertical="center"/>
    </xf>
    <xf numFmtId="0" fontId="31" fillId="6" borderId="51" xfId="0" applyFont="1" applyFill="1" applyBorder="1" applyAlignment="1">
      <alignment horizontal="center" vertical="center"/>
    </xf>
    <xf numFmtId="0" fontId="31" fillId="6" borderId="16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1" fillId="6" borderId="17" xfId="0" applyFont="1" applyFill="1" applyBorder="1" applyAlignment="1">
      <alignment horizontal="center" vertical="center"/>
    </xf>
    <xf numFmtId="0" fontId="31" fillId="6" borderId="42" xfId="0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horizontal="center" vertical="center"/>
    </xf>
    <xf numFmtId="0" fontId="31" fillId="6" borderId="41" xfId="0" applyFont="1" applyFill="1" applyBorder="1" applyAlignment="1">
      <alignment horizontal="center" vertical="center"/>
    </xf>
    <xf numFmtId="0" fontId="33" fillId="0" borderId="34" xfId="3" applyFont="1" applyBorder="1" applyAlignment="1">
      <alignment horizontal="center" vertical="center" wrapText="1"/>
    </xf>
    <xf numFmtId="0" fontId="33" fillId="0" borderId="27" xfId="3" applyFont="1" applyBorder="1" applyAlignment="1">
      <alignment horizontal="center" vertical="center" wrapText="1"/>
    </xf>
    <xf numFmtId="0" fontId="33" fillId="0" borderId="30" xfId="3" applyFont="1" applyBorder="1" applyAlignment="1">
      <alignment horizontal="center" vertical="center" wrapText="1"/>
    </xf>
    <xf numFmtId="0" fontId="31" fillId="7" borderId="62" xfId="3" applyFont="1" applyFill="1" applyBorder="1" applyAlignment="1">
      <alignment horizontal="center" vertical="center" wrapText="1"/>
    </xf>
    <xf numFmtId="0" fontId="31" fillId="7" borderId="58" xfId="3" applyFont="1" applyFill="1" applyBorder="1" applyAlignment="1">
      <alignment horizontal="center" vertical="center" wrapText="1"/>
    </xf>
    <xf numFmtId="0" fontId="31" fillId="7" borderId="59" xfId="3" applyFont="1" applyFill="1" applyBorder="1" applyAlignment="1">
      <alignment horizontal="center" vertical="center" wrapText="1"/>
    </xf>
    <xf numFmtId="0" fontId="31" fillId="7" borderId="63" xfId="3" applyFont="1" applyFill="1" applyBorder="1" applyAlignment="1">
      <alignment horizontal="center" vertical="center" wrapText="1"/>
    </xf>
    <xf numFmtId="0" fontId="31" fillId="7" borderId="60" xfId="3" applyFont="1" applyFill="1" applyBorder="1" applyAlignment="1">
      <alignment horizontal="center" vertical="center" wrapText="1"/>
    </xf>
    <xf numFmtId="0" fontId="31" fillId="7" borderId="49" xfId="3" applyFont="1" applyFill="1" applyBorder="1" applyAlignment="1">
      <alignment horizontal="center" vertical="center" wrapText="1"/>
    </xf>
    <xf numFmtId="0" fontId="31" fillId="7" borderId="34" xfId="3" applyFont="1" applyFill="1" applyBorder="1" applyAlignment="1">
      <alignment horizontal="center" vertical="center" wrapText="1"/>
    </xf>
    <xf numFmtId="0" fontId="31" fillId="7" borderId="27" xfId="3" applyFont="1" applyFill="1" applyBorder="1" applyAlignment="1">
      <alignment horizontal="center" vertical="center" wrapText="1"/>
    </xf>
    <xf numFmtId="0" fontId="31" fillId="7" borderId="30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0" xfId="3" applyFont="1" applyFill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3" fontId="17" fillId="0" borderId="44" xfId="0" applyNumberFormat="1" applyFont="1" applyBorder="1" applyAlignment="1">
      <alignment horizontal="center" vertical="center"/>
    </xf>
    <xf numFmtId="169" fontId="17" fillId="0" borderId="44" xfId="0" applyNumberFormat="1" applyFont="1" applyBorder="1" applyAlignment="1">
      <alignment horizontal="center" vertical="center"/>
    </xf>
    <xf numFmtId="169" fontId="16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horizontal="left" vertical="center" wrapText="1"/>
    </xf>
    <xf numFmtId="166" fontId="16" fillId="0" borderId="44" xfId="0" applyNumberFormat="1" applyFont="1" applyBorder="1" applyAlignment="1">
      <alignment horizontal="center" vertical="center"/>
    </xf>
    <xf numFmtId="166" fontId="21" fillId="0" borderId="44" xfId="0" applyNumberFormat="1" applyFont="1" applyBorder="1" applyAlignment="1">
      <alignment horizontal="center" vertical="center"/>
    </xf>
    <xf numFmtId="0" fontId="19" fillId="5" borderId="53" xfId="1" applyFont="1" applyFill="1" applyBorder="1" applyAlignment="1">
      <alignment horizontal="left" vertical="center"/>
    </xf>
    <xf numFmtId="0" fontId="19" fillId="5" borderId="65" xfId="1" applyFont="1" applyFill="1" applyBorder="1" applyAlignment="1">
      <alignment horizontal="left" vertical="center"/>
    </xf>
    <xf numFmtId="0" fontId="19" fillId="5" borderId="45" xfId="1" applyFont="1" applyFill="1" applyBorder="1" applyAlignment="1">
      <alignment horizontal="left" vertical="center"/>
    </xf>
    <xf numFmtId="0" fontId="36" fillId="6" borderId="44" xfId="0" applyFont="1" applyFill="1" applyBorder="1" applyAlignment="1">
      <alignment horizontal="center" vertical="center"/>
    </xf>
    <xf numFmtId="0" fontId="36" fillId="6" borderId="53" xfId="0" applyFont="1" applyFill="1" applyBorder="1" applyAlignment="1">
      <alignment horizontal="left" vertical="center"/>
    </xf>
    <xf numFmtId="0" fontId="36" fillId="6" borderId="65" xfId="0" applyFont="1" applyFill="1" applyBorder="1" applyAlignment="1">
      <alignment horizontal="left" vertical="center"/>
    </xf>
    <xf numFmtId="0" fontId="36" fillId="6" borderId="45" xfId="0" applyFont="1" applyFill="1" applyBorder="1" applyAlignment="1">
      <alignment horizontal="left" vertical="center"/>
    </xf>
    <xf numFmtId="0" fontId="17" fillId="0" borderId="53" xfId="0" applyFont="1" applyBorder="1" applyAlignment="1">
      <alignment horizontal="left" vertical="center"/>
    </xf>
    <xf numFmtId="0" fontId="17" fillId="0" borderId="65" xfId="0" applyFont="1" applyBorder="1" applyAlignment="1">
      <alignment horizontal="left" vertical="center"/>
    </xf>
    <xf numFmtId="0" fontId="17" fillId="0" borderId="45" xfId="0" applyFont="1" applyBorder="1" applyAlignment="1">
      <alignment horizontal="left" vertical="center"/>
    </xf>
    <xf numFmtId="0" fontId="18" fillId="0" borderId="65" xfId="0" applyFont="1" applyBorder="1" applyAlignment="1">
      <alignment horizontal="center"/>
    </xf>
    <xf numFmtId="0" fontId="37" fillId="6" borderId="44" xfId="0" applyFont="1" applyFill="1" applyBorder="1" applyAlignment="1">
      <alignment horizontal="center" vertical="center"/>
    </xf>
    <xf numFmtId="0" fontId="37" fillId="6" borderId="44" xfId="0" applyFont="1" applyFill="1" applyBorder="1" applyAlignment="1">
      <alignment horizontal="center" vertical="center" wrapText="1"/>
    </xf>
    <xf numFmtId="169" fontId="37" fillId="6" borderId="44" xfId="0" applyNumberFormat="1" applyFont="1" applyFill="1" applyBorder="1" applyAlignment="1">
      <alignment horizontal="center" vertical="center"/>
    </xf>
    <xf numFmtId="0" fontId="37" fillId="6" borderId="60" xfId="3" applyFont="1" applyFill="1" applyBorder="1" applyAlignment="1">
      <alignment horizontal="center" vertical="center" wrapText="1"/>
    </xf>
    <xf numFmtId="0" fontId="37" fillId="6" borderId="59" xfId="3" applyFont="1" applyFill="1" applyBorder="1" applyAlignment="1">
      <alignment horizontal="center" vertical="center" wrapText="1"/>
    </xf>
    <xf numFmtId="0" fontId="37" fillId="6" borderId="63" xfId="3" applyFont="1" applyFill="1" applyBorder="1" applyAlignment="1">
      <alignment horizontal="center" vertical="center" wrapText="1"/>
    </xf>
    <xf numFmtId="0" fontId="37" fillId="0" borderId="46" xfId="3" applyFont="1" applyFill="1" applyBorder="1" applyAlignment="1">
      <alignment horizontal="center" vertical="center" wrapText="1"/>
    </xf>
    <xf numFmtId="0" fontId="37" fillId="0" borderId="44" xfId="3" applyFont="1" applyFill="1" applyBorder="1" applyAlignment="1">
      <alignment horizontal="center" vertical="center" wrapText="1"/>
    </xf>
    <xf numFmtId="0" fontId="37" fillId="0" borderId="47" xfId="3" applyFont="1" applyFill="1" applyBorder="1" applyAlignment="1">
      <alignment horizontal="center" vertical="center" wrapText="1"/>
    </xf>
    <xf numFmtId="0" fontId="37" fillId="6" borderId="46" xfId="3" applyFont="1" applyFill="1" applyBorder="1" applyAlignment="1">
      <alignment horizontal="center" vertical="center" wrapText="1"/>
    </xf>
    <xf numFmtId="0" fontId="37" fillId="6" borderId="44" xfId="3" applyFont="1" applyFill="1" applyBorder="1" applyAlignment="1">
      <alignment horizontal="center" vertical="center" wrapText="1"/>
    </xf>
    <xf numFmtId="0" fontId="37" fillId="6" borderId="47" xfId="3" applyFont="1" applyFill="1" applyBorder="1" applyAlignment="1">
      <alignment horizontal="center" vertical="center" wrapText="1"/>
    </xf>
    <xf numFmtId="0" fontId="39" fillId="5" borderId="46" xfId="0" applyFont="1" applyFill="1" applyBorder="1" applyAlignment="1">
      <alignment vertical="center"/>
    </xf>
    <xf numFmtId="0" fontId="39" fillId="5" borderId="44" xfId="0" applyFont="1" applyFill="1" applyBorder="1" applyAlignment="1">
      <alignment horizontal="center" vertical="center"/>
    </xf>
    <xf numFmtId="0" fontId="39" fillId="5" borderId="47" xfId="0" applyFont="1" applyFill="1" applyBorder="1" applyAlignment="1">
      <alignment horizontal="center" vertical="center"/>
    </xf>
    <xf numFmtId="0" fontId="40" fillId="0" borderId="46" xfId="0" applyFont="1" applyBorder="1" applyAlignment="1">
      <alignment horizontal="left" vertical="center" wrapText="1" indent="1"/>
    </xf>
    <xf numFmtId="0" fontId="41" fillId="0" borderId="44" xfId="0" applyFont="1" applyBorder="1" applyAlignment="1">
      <alignment horizontal="center" vertical="center"/>
    </xf>
    <xf numFmtId="1" fontId="40" fillId="0" borderId="47" xfId="0" applyNumberFormat="1" applyFont="1" applyBorder="1" applyAlignment="1">
      <alignment horizontal="center" vertical="center"/>
    </xf>
    <xf numFmtId="0" fontId="40" fillId="0" borderId="46" xfId="0" applyFont="1" applyBorder="1" applyAlignment="1">
      <alignment horizontal="center" vertical="center" wrapText="1"/>
    </xf>
    <xf numFmtId="0" fontId="42" fillId="5" borderId="46" xfId="1" applyFont="1" applyFill="1" applyBorder="1" applyAlignment="1">
      <alignment horizontal="left" vertical="center"/>
    </xf>
    <xf numFmtId="0" fontId="41" fillId="5" borderId="44" xfId="0" applyFont="1" applyFill="1" applyBorder="1" applyAlignment="1">
      <alignment horizontal="center" vertical="center"/>
    </xf>
    <xf numFmtId="1" fontId="40" fillId="5" borderId="47" xfId="0" applyNumberFormat="1" applyFont="1" applyFill="1" applyBorder="1" applyAlignment="1">
      <alignment vertical="center"/>
    </xf>
    <xf numFmtId="0" fontId="43" fillId="2" borderId="46" xfId="1" applyFont="1" applyFill="1" applyBorder="1" applyAlignment="1">
      <alignment horizontal="left" vertical="center"/>
    </xf>
    <xf numFmtId="1" fontId="40" fillId="0" borderId="47" xfId="0" applyNumberFormat="1" applyFont="1" applyBorder="1" applyAlignment="1">
      <alignment horizontal="center"/>
    </xf>
    <xf numFmtId="0" fontId="41" fillId="0" borderId="46" xfId="0" applyFont="1" applyBorder="1" applyAlignment="1">
      <alignment horizontal="left" vertical="center" wrapText="1" indent="1"/>
    </xf>
    <xf numFmtId="0" fontId="41" fillId="0" borderId="46" xfId="0" applyFont="1" applyBorder="1" applyAlignment="1">
      <alignment horizontal="left" indent="1"/>
    </xf>
    <xf numFmtId="0" fontId="43" fillId="0" borderId="46" xfId="1" applyFont="1" applyBorder="1" applyAlignment="1">
      <alignment horizontal="left" vertical="center"/>
    </xf>
    <xf numFmtId="0" fontId="41" fillId="2" borderId="46" xfId="1" applyFont="1" applyFill="1" applyBorder="1" applyAlignment="1">
      <alignment horizontal="left" vertical="center" indent="1"/>
    </xf>
    <xf numFmtId="0" fontId="41" fillId="0" borderId="49" xfId="0" applyFont="1" applyBorder="1" applyAlignment="1">
      <alignment horizontal="left" vertical="center" wrapText="1" indent="1"/>
    </xf>
    <xf numFmtId="0" fontId="41" fillId="0" borderId="43" xfId="0" applyFont="1" applyBorder="1" applyAlignment="1">
      <alignment horizontal="center" vertical="center"/>
    </xf>
    <xf numFmtId="1" fontId="40" fillId="0" borderId="50" xfId="0" applyNumberFormat="1" applyFont="1" applyBorder="1" applyAlignment="1">
      <alignment horizontal="center"/>
    </xf>
    <xf numFmtId="0" fontId="40" fillId="0" borderId="44" xfId="0" applyFont="1" applyBorder="1"/>
    <xf numFmtId="0" fontId="40" fillId="0" borderId="53" xfId="0" applyFont="1" applyBorder="1" applyAlignment="1">
      <alignment horizontal="center" vertical="center"/>
    </xf>
    <xf numFmtId="0" fontId="40" fillId="0" borderId="65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37" fillId="6" borderId="44" xfId="0" applyFont="1" applyFill="1" applyBorder="1" applyAlignment="1">
      <alignment horizontal="center" vertical="center"/>
    </xf>
    <xf numFmtId="0" fontId="37" fillId="6" borderId="53" xfId="0" applyFont="1" applyFill="1" applyBorder="1" applyAlignment="1">
      <alignment horizontal="left" vertical="center"/>
    </xf>
    <xf numFmtId="0" fontId="37" fillId="6" borderId="65" xfId="0" applyFont="1" applyFill="1" applyBorder="1" applyAlignment="1">
      <alignment horizontal="left" vertical="center"/>
    </xf>
    <xf numFmtId="0" fontId="37" fillId="6" borderId="45" xfId="0" applyFont="1" applyFill="1" applyBorder="1" applyAlignment="1">
      <alignment horizontal="left" vertical="center"/>
    </xf>
    <xf numFmtId="168" fontId="40" fillId="0" borderId="44" xfId="0" applyNumberFormat="1" applyFont="1" applyBorder="1" applyAlignment="1">
      <alignment horizontal="center" vertical="center"/>
    </xf>
    <xf numFmtId="0" fontId="41" fillId="0" borderId="53" xfId="0" applyFont="1" applyBorder="1" applyAlignment="1">
      <alignment horizontal="left" vertical="center"/>
    </xf>
    <xf numFmtId="0" fontId="41" fillId="0" borderId="65" xfId="0" applyFont="1" applyBorder="1" applyAlignment="1">
      <alignment horizontal="left" vertical="center"/>
    </xf>
    <xf numFmtId="0" fontId="41" fillId="0" borderId="45" xfId="0" applyFont="1" applyBorder="1" applyAlignment="1">
      <alignment horizontal="left" vertical="center"/>
    </xf>
    <xf numFmtId="3" fontId="41" fillId="0" borderId="44" xfId="0" applyNumberFormat="1" applyFont="1" applyBorder="1" applyAlignment="1">
      <alignment horizontal="center" vertical="center"/>
    </xf>
    <xf numFmtId="169" fontId="41" fillId="0" borderId="44" xfId="0" applyNumberFormat="1" applyFont="1" applyBorder="1" applyAlignment="1">
      <alignment horizontal="center" vertical="center"/>
    </xf>
    <xf numFmtId="169" fontId="40" fillId="0" borderId="44" xfId="0" applyNumberFormat="1" applyFont="1" applyBorder="1" applyAlignment="1">
      <alignment horizontal="center" vertical="center"/>
    </xf>
    <xf numFmtId="169" fontId="40" fillId="0" borderId="44" xfId="0" applyNumberFormat="1" applyFont="1" applyBorder="1" applyAlignment="1">
      <alignment horizontal="right" vertical="center"/>
    </xf>
    <xf numFmtId="44" fontId="37" fillId="6" borderId="44" xfId="5" applyFont="1" applyFill="1" applyBorder="1" applyAlignment="1">
      <alignment horizontal="center" vertical="center"/>
    </xf>
    <xf numFmtId="168" fontId="39" fillId="5" borderId="44" xfId="0" applyNumberFormat="1" applyFont="1" applyFill="1" applyBorder="1" applyAlignment="1">
      <alignment horizontal="center" vertical="center"/>
    </xf>
    <xf numFmtId="0" fontId="39" fillId="5" borderId="44" xfId="0" applyFont="1" applyFill="1" applyBorder="1" applyAlignment="1">
      <alignment horizontal="left" vertical="center"/>
    </xf>
    <xf numFmtId="169" fontId="40" fillId="5" borderId="44" xfId="5" applyNumberFormat="1" applyFont="1" applyFill="1" applyBorder="1" applyAlignment="1">
      <alignment horizontal="center" vertical="center"/>
    </xf>
    <xf numFmtId="2" fontId="40" fillId="2" borderId="44" xfId="0" applyNumberFormat="1" applyFont="1" applyFill="1" applyBorder="1" applyAlignment="1">
      <alignment horizontal="center" vertical="center"/>
    </xf>
    <xf numFmtId="0" fontId="40" fillId="0" borderId="44" xfId="0" applyFont="1" applyBorder="1" applyAlignment="1">
      <alignment horizontal="left" vertical="center" wrapText="1"/>
    </xf>
    <xf numFmtId="166" fontId="40" fillId="0" borderId="44" xfId="0" applyNumberFormat="1" applyFont="1" applyBorder="1" applyAlignment="1">
      <alignment horizontal="right" vertical="center"/>
    </xf>
    <xf numFmtId="0" fontId="42" fillId="5" borderId="53" xfId="1" applyFont="1" applyFill="1" applyBorder="1" applyAlignment="1">
      <alignment horizontal="left" vertical="center"/>
    </xf>
    <xf numFmtId="0" fontId="42" fillId="5" borderId="65" xfId="1" applyFont="1" applyFill="1" applyBorder="1" applyAlignment="1">
      <alignment horizontal="left" vertical="center"/>
    </xf>
    <xf numFmtId="0" fontId="42" fillId="5" borderId="45" xfId="1" applyFont="1" applyFill="1" applyBorder="1" applyAlignment="1">
      <alignment horizontal="left" vertical="center"/>
    </xf>
    <xf numFmtId="169" fontId="40" fillId="5" borderId="44" xfId="0" applyNumberFormat="1" applyFont="1" applyFill="1" applyBorder="1" applyAlignment="1">
      <alignment horizontal="center" vertical="center"/>
    </xf>
    <xf numFmtId="2" fontId="39" fillId="2" borderId="44" xfId="0" applyNumberFormat="1" applyFont="1" applyFill="1" applyBorder="1" applyAlignment="1">
      <alignment horizontal="center" vertical="center"/>
    </xf>
    <xf numFmtId="0" fontId="43" fillId="2" borderId="53" xfId="1" applyFont="1" applyFill="1" applyBorder="1" applyAlignment="1">
      <alignment horizontal="left" vertical="center"/>
    </xf>
    <xf numFmtId="0" fontId="43" fillId="2" borderId="65" xfId="1" applyFont="1" applyFill="1" applyBorder="1" applyAlignment="1">
      <alignment horizontal="left" vertical="center"/>
    </xf>
    <xf numFmtId="0" fontId="43" fillId="2" borderId="45" xfId="1" applyFont="1" applyFill="1" applyBorder="1" applyAlignment="1">
      <alignment horizontal="left" vertical="center"/>
    </xf>
    <xf numFmtId="0" fontId="39" fillId="0" borderId="44" xfId="0" applyFont="1" applyBorder="1" applyAlignment="1">
      <alignment horizontal="center" vertical="center"/>
    </xf>
    <xf numFmtId="169" fontId="39" fillId="0" borderId="44" xfId="0" applyNumberFormat="1" applyFont="1" applyBorder="1" applyAlignment="1">
      <alignment horizontal="center" vertical="center"/>
    </xf>
    <xf numFmtId="0" fontId="39" fillId="0" borderId="53" xfId="0" applyFont="1" applyBorder="1" applyAlignment="1">
      <alignment horizontal="right" vertical="center"/>
    </xf>
    <xf numFmtId="0" fontId="39" fillId="0" borderId="65" xfId="0" applyFont="1" applyBorder="1" applyAlignment="1">
      <alignment horizontal="right" vertical="center"/>
    </xf>
    <xf numFmtId="0" fontId="39" fillId="0" borderId="45" xfId="0" applyFont="1" applyBorder="1" applyAlignment="1">
      <alignment horizontal="right" vertical="center"/>
    </xf>
    <xf numFmtId="9" fontId="44" fillId="0" borderId="44" xfId="6" applyFont="1" applyBorder="1" applyAlignment="1">
      <alignment horizontal="center" vertical="center"/>
    </xf>
    <xf numFmtId="0" fontId="39" fillId="0" borderId="44" xfId="0" applyFont="1" applyBorder="1" applyAlignment="1">
      <alignment horizontal="right" vertical="center"/>
    </xf>
    <xf numFmtId="9" fontId="39" fillId="0" borderId="44" xfId="6" applyFont="1" applyBorder="1" applyAlignment="1">
      <alignment vertical="center"/>
    </xf>
    <xf numFmtId="0" fontId="42" fillId="2" borderId="46" xfId="1" applyFont="1" applyFill="1" applyBorder="1" applyAlignment="1">
      <alignment horizontal="left" vertical="center"/>
    </xf>
    <xf numFmtId="0" fontId="42" fillId="0" borderId="46" xfId="1" applyFont="1" applyBorder="1" applyAlignment="1">
      <alignment horizontal="left" vertical="center"/>
    </xf>
    <xf numFmtId="0" fontId="31" fillId="6" borderId="46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47" xfId="0" applyFont="1" applyFill="1" applyBorder="1" applyAlignment="1">
      <alignment horizontal="center" vertical="center" wrapText="1"/>
    </xf>
    <xf numFmtId="2" fontId="45" fillId="7" borderId="25" xfId="0" applyNumberFormat="1" applyFont="1" applyFill="1" applyBorder="1" applyAlignment="1">
      <alignment horizontal="center" vertical="center"/>
    </xf>
    <xf numFmtId="0" fontId="45" fillId="7" borderId="26" xfId="0" applyFont="1" applyFill="1" applyBorder="1" applyAlignment="1">
      <alignment horizontal="center" vertical="center"/>
    </xf>
    <xf numFmtId="0" fontId="45" fillId="7" borderId="30" xfId="0" applyFont="1" applyFill="1" applyBorder="1" applyAlignment="1">
      <alignment horizontal="center" vertical="center"/>
    </xf>
    <xf numFmtId="2" fontId="25" fillId="2" borderId="3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169" fontId="25" fillId="0" borderId="23" xfId="0" applyNumberFormat="1" applyFont="1" applyBorder="1" applyAlignment="1">
      <alignment horizontal="right" vertical="center"/>
    </xf>
    <xf numFmtId="2" fontId="25" fillId="2" borderId="66" xfId="0" applyNumberFormat="1" applyFont="1" applyFill="1" applyBorder="1" applyAlignment="1">
      <alignment horizontal="center" vertical="center"/>
    </xf>
    <xf numFmtId="0" fontId="25" fillId="0" borderId="67" xfId="0" applyFont="1" applyBorder="1" applyAlignment="1">
      <alignment horizontal="left" vertical="center" wrapText="1"/>
    </xf>
    <xf numFmtId="169" fontId="25" fillId="0" borderId="68" xfId="0" applyNumberFormat="1" applyFont="1" applyBorder="1" applyAlignment="1">
      <alignment horizontal="right" vertical="center"/>
    </xf>
    <xf numFmtId="169" fontId="25" fillId="0" borderId="37" xfId="0" applyNumberFormat="1" applyFont="1" applyBorder="1" applyAlignment="1">
      <alignment horizontal="right" vertical="center"/>
    </xf>
    <xf numFmtId="169" fontId="25" fillId="0" borderId="33" xfId="0" applyNumberFormat="1" applyFont="1" applyBorder="1" applyAlignment="1">
      <alignment horizontal="right" vertical="center"/>
    </xf>
    <xf numFmtId="0" fontId="32" fillId="0" borderId="34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169" fontId="32" fillId="0" borderId="69" xfId="0" applyNumberFormat="1" applyFont="1" applyBorder="1" applyAlignment="1">
      <alignment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168" fontId="16" fillId="0" borderId="46" xfId="0" applyNumberFormat="1" applyFont="1" applyBorder="1" applyAlignment="1">
      <alignment horizontal="center" vertical="center"/>
    </xf>
    <xf numFmtId="166" fontId="16" fillId="0" borderId="47" xfId="0" applyNumberFormat="1" applyFont="1" applyBorder="1" applyAlignment="1">
      <alignment horizontal="right" vertical="center"/>
    </xf>
    <xf numFmtId="2" fontId="20" fillId="5" borderId="46" xfId="0" applyNumberFormat="1" applyFont="1" applyFill="1" applyBorder="1" applyAlignment="1">
      <alignment horizontal="center" vertical="center"/>
    </xf>
    <xf numFmtId="2" fontId="16" fillId="2" borderId="46" xfId="0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6" fillId="6" borderId="46" xfId="0" applyFont="1" applyFill="1" applyBorder="1" applyAlignment="1">
      <alignment horizontal="center" vertical="center"/>
    </xf>
    <xf numFmtId="0" fontId="36" fillId="6" borderId="44" xfId="0" applyFont="1" applyFill="1" applyBorder="1" applyAlignment="1">
      <alignment horizontal="center" vertical="center" wrapText="1"/>
    </xf>
    <xf numFmtId="0" fontId="36" fillId="6" borderId="47" xfId="0" applyFont="1" applyFill="1" applyBorder="1" applyAlignment="1">
      <alignment horizontal="center" vertical="center" wrapText="1"/>
    </xf>
    <xf numFmtId="0" fontId="18" fillId="0" borderId="48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36" fillId="6" borderId="46" xfId="0" applyFont="1" applyFill="1" applyBorder="1" applyAlignment="1">
      <alignment horizontal="center" vertical="center"/>
    </xf>
    <xf numFmtId="169" fontId="36" fillId="6" borderId="44" xfId="0" applyNumberFormat="1" applyFont="1" applyFill="1" applyBorder="1" applyAlignment="1">
      <alignment vertical="center"/>
    </xf>
    <xf numFmtId="168" fontId="20" fillId="5" borderId="46" xfId="0" applyNumberFormat="1" applyFont="1" applyFill="1" applyBorder="1" applyAlignment="1">
      <alignment horizontal="center" vertical="center"/>
    </xf>
    <xf numFmtId="0" fontId="20" fillId="5" borderId="53" xfId="0" applyFont="1" applyFill="1" applyBorder="1" applyAlignment="1">
      <alignment horizontal="left" vertical="center"/>
    </xf>
    <xf numFmtId="0" fontId="20" fillId="5" borderId="65" xfId="0" applyFont="1" applyFill="1" applyBorder="1" applyAlignment="1">
      <alignment horizontal="left" vertical="center"/>
    </xf>
    <xf numFmtId="0" fontId="20" fillId="5" borderId="45" xfId="0" applyFont="1" applyFill="1" applyBorder="1" applyAlignment="1">
      <alignment horizontal="left" vertical="center"/>
    </xf>
    <xf numFmtId="169" fontId="36" fillId="6" borderId="47" xfId="0" applyNumberFormat="1" applyFont="1" applyFill="1" applyBorder="1" applyAlignment="1">
      <alignment horizontal="right" vertical="center"/>
    </xf>
    <xf numFmtId="169" fontId="16" fillId="5" borderId="47" xfId="0" applyNumberFormat="1" applyFont="1" applyFill="1" applyBorder="1" applyAlignment="1">
      <alignment horizontal="right" vertical="center"/>
    </xf>
    <xf numFmtId="0" fontId="20" fillId="0" borderId="65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8" xfId="0" applyFont="1" applyBorder="1" applyAlignment="1">
      <alignment horizontal="right" vertical="center"/>
    </xf>
    <xf numFmtId="0" fontId="20" fillId="0" borderId="65" xfId="0" applyFont="1" applyBorder="1" applyAlignment="1">
      <alignment horizontal="right" vertical="center"/>
    </xf>
    <xf numFmtId="0" fontId="20" fillId="0" borderId="45" xfId="0" applyFont="1" applyBorder="1" applyAlignment="1">
      <alignment horizontal="right" vertical="center"/>
    </xf>
    <xf numFmtId="9" fontId="20" fillId="0" borderId="44" xfId="6" applyFont="1" applyBorder="1" applyAlignment="1">
      <alignment horizontal="center" vertical="center"/>
    </xf>
    <xf numFmtId="9" fontId="46" fillId="0" borderId="44" xfId="6" applyFont="1" applyBorder="1" applyAlignment="1">
      <alignment horizontal="center" vertical="center"/>
    </xf>
    <xf numFmtId="169" fontId="20" fillId="0" borderId="47" xfId="0" applyNumberFormat="1" applyFont="1" applyBorder="1" applyAlignment="1">
      <alignment vertical="center"/>
    </xf>
    <xf numFmtId="0" fontId="35" fillId="6" borderId="61" xfId="0" applyFont="1" applyFill="1" applyBorder="1" applyAlignment="1">
      <alignment horizontal="center" vertical="center"/>
    </xf>
    <xf numFmtId="0" fontId="35" fillId="6" borderId="64" xfId="0" applyFont="1" applyFill="1" applyBorder="1" applyAlignment="1">
      <alignment horizontal="center" vertical="center"/>
    </xf>
    <xf numFmtId="0" fontId="35" fillId="6" borderId="55" xfId="0" applyFont="1" applyFill="1" applyBorder="1" applyAlignment="1">
      <alignment horizontal="center" vertical="center"/>
    </xf>
    <xf numFmtId="169" fontId="35" fillId="6" borderId="50" xfId="0" applyNumberFormat="1" applyFont="1" applyFill="1" applyBorder="1" applyAlignment="1">
      <alignment vertical="center"/>
    </xf>
    <xf numFmtId="0" fontId="40" fillId="0" borderId="49" xfId="0" applyFont="1" applyBorder="1" applyAlignment="1">
      <alignment horizontal="center" vertical="center" wrapText="1"/>
    </xf>
    <xf numFmtId="1" fontId="40" fillId="0" borderId="50" xfId="0" applyNumberFormat="1" applyFont="1" applyBorder="1" applyAlignment="1">
      <alignment horizontal="center" vertical="center"/>
    </xf>
    <xf numFmtId="0" fontId="41" fillId="0" borderId="32" xfId="0" applyFont="1" applyBorder="1" applyAlignment="1">
      <alignment horizontal="center" vertical="center"/>
    </xf>
    <xf numFmtId="9" fontId="39" fillId="0" borderId="44" xfId="6" applyFont="1" applyBorder="1" applyAlignment="1">
      <alignment horizontal="center" vertical="center"/>
    </xf>
    <xf numFmtId="0" fontId="48" fillId="0" borderId="44" xfId="0" applyFont="1" applyFill="1" applyBorder="1" applyAlignment="1">
      <alignment horizontal="center" vertical="center"/>
    </xf>
    <xf numFmtId="0" fontId="37" fillId="6" borderId="44" xfId="0" applyFont="1" applyFill="1" applyBorder="1" applyAlignment="1">
      <alignment horizontal="left" vertical="center"/>
    </xf>
    <xf numFmtId="0" fontId="41" fillId="0" borderId="44" xfId="0" applyFont="1" applyBorder="1" applyAlignment="1">
      <alignment vertical="center"/>
    </xf>
    <xf numFmtId="0" fontId="41" fillId="0" borderId="44" xfId="0" applyFont="1" applyBorder="1" applyAlignment="1">
      <alignment horizontal="left" vertical="center" wrapText="1"/>
    </xf>
    <xf numFmtId="2" fontId="41" fillId="0" borderId="44" xfId="0" applyNumberFormat="1" applyFont="1" applyBorder="1" applyAlignment="1">
      <alignment horizontal="center" vertical="center"/>
    </xf>
    <xf numFmtId="0" fontId="41" fillId="0" borderId="44" xfId="0" applyFont="1" applyBorder="1" applyAlignment="1">
      <alignment horizontal="left" vertical="center" wrapText="1"/>
    </xf>
    <xf numFmtId="0" fontId="41" fillId="2" borderId="44" xfId="1" applyFont="1" applyFill="1" applyBorder="1" applyAlignment="1">
      <alignment horizontal="left" vertical="center"/>
    </xf>
    <xf numFmtId="0" fontId="48" fillId="0" borderId="60" xfId="0" applyFont="1" applyFill="1" applyBorder="1" applyAlignment="1">
      <alignment horizontal="center" vertical="center"/>
    </xf>
    <xf numFmtId="0" fontId="48" fillId="0" borderId="59" xfId="0" applyFont="1" applyFill="1" applyBorder="1" applyAlignment="1">
      <alignment horizontal="center" vertical="center"/>
    </xf>
    <xf numFmtId="0" fontId="48" fillId="0" borderId="63" xfId="0" applyFont="1" applyFill="1" applyBorder="1" applyAlignment="1">
      <alignment horizontal="center" vertical="center"/>
    </xf>
    <xf numFmtId="0" fontId="48" fillId="0" borderId="46" xfId="0" applyFont="1" applyFill="1" applyBorder="1" applyAlignment="1">
      <alignment horizontal="center" vertical="center"/>
    </xf>
    <xf numFmtId="0" fontId="48" fillId="0" borderId="47" xfId="0" applyFont="1" applyFill="1" applyBorder="1" applyAlignment="1">
      <alignment horizontal="center" vertical="center"/>
    </xf>
    <xf numFmtId="0" fontId="37" fillId="6" borderId="46" xfId="0" applyFont="1" applyFill="1" applyBorder="1" applyAlignment="1">
      <alignment horizontal="center" vertical="center"/>
    </xf>
    <xf numFmtId="0" fontId="37" fillId="6" borderId="47" xfId="0" applyFont="1" applyFill="1" applyBorder="1" applyAlignment="1">
      <alignment horizontal="center" vertical="center" wrapText="1"/>
    </xf>
    <xf numFmtId="0" fontId="37" fillId="6" borderId="46" xfId="0" applyFont="1" applyFill="1" applyBorder="1" applyAlignment="1">
      <alignment horizontal="center" vertical="center"/>
    </xf>
    <xf numFmtId="168" fontId="40" fillId="0" borderId="46" xfId="0" applyNumberFormat="1" applyFont="1" applyBorder="1" applyAlignment="1">
      <alignment horizontal="center" vertical="center"/>
    </xf>
    <xf numFmtId="166" fontId="40" fillId="0" borderId="47" xfId="0" applyNumberFormat="1" applyFont="1" applyBorder="1" applyAlignment="1">
      <alignment horizontal="right" vertical="center"/>
    </xf>
    <xf numFmtId="2" fontId="39" fillId="5" borderId="46" xfId="0" applyNumberFormat="1" applyFont="1" applyFill="1" applyBorder="1" applyAlignment="1">
      <alignment horizontal="center" vertical="center"/>
    </xf>
    <xf numFmtId="2" fontId="40" fillId="2" borderId="46" xfId="0" applyNumberFormat="1" applyFont="1" applyFill="1" applyBorder="1" applyAlignment="1">
      <alignment horizontal="center" vertical="center"/>
    </xf>
    <xf numFmtId="2" fontId="39" fillId="2" borderId="46" xfId="0" applyNumberFormat="1" applyFont="1" applyFill="1" applyBorder="1" applyAlignment="1">
      <alignment horizontal="center" vertical="center"/>
    </xf>
    <xf numFmtId="0" fontId="39" fillId="0" borderId="46" xfId="0" applyFont="1" applyBorder="1" applyAlignment="1">
      <alignment horizontal="center" vertical="center"/>
    </xf>
    <xf numFmtId="0" fontId="39" fillId="0" borderId="46" xfId="0" applyFont="1" applyBorder="1" applyAlignment="1">
      <alignment horizontal="right" vertical="center"/>
    </xf>
    <xf numFmtId="0" fontId="37" fillId="6" borderId="49" xfId="0" applyFont="1" applyFill="1" applyBorder="1" applyAlignment="1">
      <alignment horizontal="center" vertical="center"/>
    </xf>
    <xf numFmtId="0" fontId="37" fillId="6" borderId="43" xfId="0" applyFont="1" applyFill="1" applyBorder="1" applyAlignment="1">
      <alignment horizontal="center" vertical="center"/>
    </xf>
    <xf numFmtId="0" fontId="38" fillId="6" borderId="49" xfId="0" applyFont="1" applyFill="1" applyBorder="1" applyAlignment="1">
      <alignment horizontal="center" vertical="center"/>
    </xf>
    <xf numFmtId="0" fontId="38" fillId="6" borderId="43" xfId="0" applyFont="1" applyFill="1" applyBorder="1" applyAlignment="1">
      <alignment horizontal="center" vertical="center"/>
    </xf>
    <xf numFmtId="44" fontId="37" fillId="6" borderId="47" xfId="5" applyFont="1" applyFill="1" applyBorder="1" applyAlignment="1">
      <alignment horizontal="right" vertical="center"/>
    </xf>
    <xf numFmtId="44" fontId="40" fillId="5" borderId="47" xfId="5" applyFont="1" applyFill="1" applyBorder="1" applyAlignment="1">
      <alignment horizontal="right" vertical="center"/>
    </xf>
    <xf numFmtId="0" fontId="39" fillId="5" borderId="53" xfId="0" applyFont="1" applyFill="1" applyBorder="1" applyAlignment="1">
      <alignment horizontal="left" vertical="center"/>
    </xf>
    <xf numFmtId="0" fontId="39" fillId="5" borderId="65" xfId="0" applyFont="1" applyFill="1" applyBorder="1" applyAlignment="1">
      <alignment horizontal="left" vertical="center"/>
    </xf>
    <xf numFmtId="0" fontId="39" fillId="5" borderId="45" xfId="0" applyFont="1" applyFill="1" applyBorder="1" applyAlignment="1">
      <alignment horizontal="left" vertical="center"/>
    </xf>
    <xf numFmtId="168" fontId="39" fillId="5" borderId="46" xfId="0" applyNumberFormat="1" applyFont="1" applyFill="1" applyBorder="1" applyAlignment="1">
      <alignment horizontal="center" vertical="center"/>
    </xf>
    <xf numFmtId="0" fontId="42" fillId="2" borderId="53" xfId="1" applyFont="1" applyFill="1" applyBorder="1" applyAlignment="1">
      <alignment horizontal="left" vertical="center"/>
    </xf>
    <xf numFmtId="0" fontId="42" fillId="2" borderId="65" xfId="1" applyFont="1" applyFill="1" applyBorder="1" applyAlignment="1">
      <alignment horizontal="left" vertical="center"/>
    </xf>
    <xf numFmtId="0" fontId="42" fillId="2" borderId="70" xfId="1" applyFont="1" applyFill="1" applyBorder="1" applyAlignment="1">
      <alignment horizontal="left" vertical="center"/>
    </xf>
    <xf numFmtId="44" fontId="41" fillId="0" borderId="44" xfId="5" applyFont="1" applyBorder="1" applyAlignment="1">
      <alignment horizontal="center" vertical="center"/>
    </xf>
    <xf numFmtId="44" fontId="40" fillId="0" borderId="44" xfId="5" applyFont="1" applyBorder="1" applyAlignment="1">
      <alignment horizontal="center" vertical="center"/>
    </xf>
    <xf numFmtId="44" fontId="39" fillId="0" borderId="47" xfId="5" applyFont="1" applyBorder="1" applyAlignment="1">
      <alignment vertical="center"/>
    </xf>
    <xf numFmtId="44" fontId="49" fillId="6" borderId="50" xfId="5" applyFont="1" applyFill="1" applyBorder="1"/>
    <xf numFmtId="44" fontId="49" fillId="6" borderId="50" xfId="5" applyFont="1" applyFill="1" applyBorder="1" applyAlignment="1">
      <alignment vertical="center"/>
    </xf>
    <xf numFmtId="0" fontId="40" fillId="0" borderId="48" xfId="0" applyFont="1" applyBorder="1" applyAlignment="1">
      <alignment horizontal="center"/>
    </xf>
    <xf numFmtId="0" fontId="40" fillId="0" borderId="65" xfId="0" applyFont="1" applyBorder="1" applyAlignment="1">
      <alignment horizontal="center"/>
    </xf>
    <xf numFmtId="0" fontId="40" fillId="0" borderId="70" xfId="0" applyFont="1" applyBorder="1" applyAlignment="1">
      <alignment horizontal="center"/>
    </xf>
    <xf numFmtId="0" fontId="40" fillId="0" borderId="48" xfId="0" applyFont="1" applyBorder="1" applyAlignment="1">
      <alignment horizontal="center" vertical="center"/>
    </xf>
    <xf numFmtId="0" fontId="40" fillId="0" borderId="70" xfId="0" applyFont="1" applyBorder="1" applyAlignment="1">
      <alignment horizontal="center" vertical="center"/>
    </xf>
    <xf numFmtId="0" fontId="39" fillId="5" borderId="39" xfId="0" applyFont="1" applyFill="1" applyBorder="1" applyAlignment="1">
      <alignment vertical="center"/>
    </xf>
    <xf numFmtId="0" fontId="39" fillId="5" borderId="59" xfId="0" applyFont="1" applyFill="1" applyBorder="1" applyAlignment="1">
      <alignment horizontal="center" vertical="center"/>
    </xf>
    <xf numFmtId="0" fontId="39" fillId="5" borderId="51" xfId="0" applyFont="1" applyFill="1" applyBorder="1" applyAlignment="1">
      <alignment horizontal="center" vertical="center"/>
    </xf>
    <xf numFmtId="0" fontId="40" fillId="0" borderId="48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left" vertical="center" wrapText="1" indent="1"/>
    </xf>
    <xf numFmtId="0" fontId="40" fillId="0" borderId="40" xfId="0" applyFont="1" applyBorder="1" applyAlignment="1">
      <alignment horizontal="center" vertical="center" wrapText="1"/>
    </xf>
    <xf numFmtId="0" fontId="41" fillId="0" borderId="52" xfId="0" applyFont="1" applyBorder="1" applyAlignment="1">
      <alignment horizontal="center" vertical="center"/>
    </xf>
    <xf numFmtId="0" fontId="37" fillId="6" borderId="39" xfId="3" applyFont="1" applyFill="1" applyBorder="1" applyAlignment="1">
      <alignment horizontal="center" vertical="center" wrapText="1"/>
    </xf>
    <xf numFmtId="0" fontId="37" fillId="6" borderId="20" xfId="3" applyFont="1" applyFill="1" applyBorder="1" applyAlignment="1">
      <alignment horizontal="center" vertical="center" wrapText="1"/>
    </xf>
    <xf numFmtId="0" fontId="37" fillId="6" borderId="51" xfId="3" applyFont="1" applyFill="1" applyBorder="1" applyAlignment="1">
      <alignment horizontal="center" vertical="center" wrapText="1"/>
    </xf>
    <xf numFmtId="0" fontId="37" fillId="6" borderId="25" xfId="3" applyFont="1" applyFill="1" applyBorder="1" applyAlignment="1">
      <alignment horizontal="center" vertical="center" wrapText="1"/>
    </xf>
    <xf numFmtId="0" fontId="37" fillId="6" borderId="26" xfId="3" applyFont="1" applyFill="1" applyBorder="1" applyAlignment="1">
      <alignment horizontal="center" vertical="center" wrapText="1"/>
    </xf>
    <xf numFmtId="0" fontId="37" fillId="6" borderId="30" xfId="3" applyFont="1" applyFill="1" applyBorder="1" applyAlignment="1">
      <alignment horizontal="center" vertical="center" wrapText="1"/>
    </xf>
    <xf numFmtId="0" fontId="42" fillId="0" borderId="16" xfId="1" applyFont="1" applyBorder="1" applyAlignment="1">
      <alignment horizontal="left" vertical="center"/>
    </xf>
    <xf numFmtId="0" fontId="37" fillId="0" borderId="34" xfId="3" applyFont="1" applyFill="1" applyBorder="1" applyAlignment="1">
      <alignment horizontal="center" vertical="center" wrapText="1"/>
    </xf>
    <xf numFmtId="0" fontId="37" fillId="0" borderId="27" xfId="3" applyFont="1" applyFill="1" applyBorder="1" applyAlignment="1">
      <alignment horizontal="center" vertical="center" wrapText="1"/>
    </xf>
    <xf numFmtId="0" fontId="37" fillId="0" borderId="30" xfId="3" applyFont="1" applyFill="1" applyBorder="1" applyAlignment="1">
      <alignment horizontal="center" vertical="center" wrapText="1"/>
    </xf>
    <xf numFmtId="2" fontId="20" fillId="2" borderId="46" xfId="0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43" fillId="2" borderId="70" xfId="1" applyFont="1" applyFill="1" applyBorder="1" applyAlignment="1">
      <alignment horizontal="left" vertical="center"/>
    </xf>
    <xf numFmtId="0" fontId="42" fillId="5" borderId="44" xfId="1" applyFont="1" applyFill="1" applyBorder="1" applyAlignment="1">
      <alignment horizontal="left" vertical="center"/>
    </xf>
    <xf numFmtId="44" fontId="37" fillId="6" borderId="70" xfId="5" applyFont="1" applyFill="1" applyBorder="1" applyAlignment="1">
      <alignment vertical="center"/>
    </xf>
    <xf numFmtId="44" fontId="39" fillId="5" borderId="44" xfId="0" applyNumberFormat="1" applyFont="1" applyFill="1" applyBorder="1" applyAlignment="1">
      <alignment vertical="center"/>
    </xf>
    <xf numFmtId="44" fontId="42" fillId="5" borderId="70" xfId="1" applyNumberFormat="1" applyFont="1" applyFill="1" applyBorder="1" applyAlignment="1">
      <alignment vertical="center"/>
    </xf>
    <xf numFmtId="44" fontId="50" fillId="6" borderId="50" xfId="5" applyFont="1" applyFill="1" applyBorder="1" applyAlignment="1">
      <alignment vertical="center"/>
    </xf>
    <xf numFmtId="1" fontId="40" fillId="5" borderId="47" xfId="0" applyNumberFormat="1" applyFont="1" applyFill="1" applyBorder="1" applyAlignment="1">
      <alignment horizontal="center" vertical="center"/>
    </xf>
    <xf numFmtId="0" fontId="41" fillId="0" borderId="52" xfId="0" applyFont="1" applyBorder="1" applyAlignment="1">
      <alignment vertical="center"/>
    </xf>
    <xf numFmtId="0" fontId="41" fillId="0" borderId="32" xfId="0" applyFont="1" applyBorder="1" applyAlignment="1">
      <alignment vertical="center"/>
    </xf>
    <xf numFmtId="0" fontId="41" fillId="0" borderId="43" xfId="0" applyFont="1" applyBorder="1" applyAlignment="1">
      <alignment vertical="center"/>
    </xf>
    <xf numFmtId="0" fontId="47" fillId="0" borderId="44" xfId="0" applyFont="1" applyFill="1" applyBorder="1" applyAlignment="1">
      <alignment horizontal="center" vertical="center"/>
    </xf>
    <xf numFmtId="0" fontId="47" fillId="0" borderId="60" xfId="0" applyFont="1" applyFill="1" applyBorder="1" applyAlignment="1">
      <alignment horizontal="center" vertical="center"/>
    </xf>
    <xf numFmtId="0" fontId="47" fillId="0" borderId="59" xfId="0" applyFont="1" applyFill="1" applyBorder="1" applyAlignment="1">
      <alignment horizontal="center" vertical="center"/>
    </xf>
    <xf numFmtId="0" fontId="47" fillId="0" borderId="63" xfId="0" applyFont="1" applyFill="1" applyBorder="1" applyAlignment="1">
      <alignment horizontal="center" vertical="center"/>
    </xf>
    <xf numFmtId="0" fontId="47" fillId="0" borderId="46" xfId="0" applyFont="1" applyFill="1" applyBorder="1" applyAlignment="1">
      <alignment horizontal="center" vertical="center"/>
    </xf>
    <xf numFmtId="0" fontId="47" fillId="0" borderId="47" xfId="0" applyFont="1" applyFill="1" applyBorder="1" applyAlignment="1">
      <alignment horizontal="center" vertical="center"/>
    </xf>
    <xf numFmtId="44" fontId="17" fillId="0" borderId="44" xfId="5" applyFont="1" applyBorder="1" applyAlignment="1">
      <alignment horizontal="center" vertical="center"/>
    </xf>
    <xf numFmtId="44" fontId="36" fillId="6" borderId="47" xfId="5" applyFont="1" applyFill="1" applyBorder="1" applyAlignment="1">
      <alignment horizontal="right" vertical="center"/>
    </xf>
    <xf numFmtId="44" fontId="16" fillId="5" borderId="47" xfId="5" applyFont="1" applyFill="1" applyBorder="1" applyAlignment="1">
      <alignment horizontal="right" vertical="center"/>
    </xf>
    <xf numFmtId="0" fontId="37" fillId="0" borderId="48" xfId="3" applyFont="1" applyFill="1" applyBorder="1" applyAlignment="1">
      <alignment horizontal="center" vertical="center" wrapText="1"/>
    </xf>
    <xf numFmtId="0" fontId="37" fillId="0" borderId="65" xfId="3" applyFont="1" applyFill="1" applyBorder="1" applyAlignment="1">
      <alignment horizontal="center" vertical="center" wrapText="1"/>
    </xf>
    <xf numFmtId="0" fontId="37" fillId="0" borderId="70" xfId="3" applyFont="1" applyFill="1" applyBorder="1" applyAlignment="1">
      <alignment horizontal="center" vertical="center" wrapText="1"/>
    </xf>
    <xf numFmtId="0" fontId="39" fillId="0" borderId="60" xfId="0" applyFont="1" applyFill="1" applyBorder="1" applyAlignment="1">
      <alignment horizontal="center" vertical="center"/>
    </xf>
    <xf numFmtId="0" fontId="39" fillId="0" borderId="59" xfId="0" applyFont="1" applyFill="1" applyBorder="1" applyAlignment="1">
      <alignment horizontal="center" vertical="center"/>
    </xf>
    <xf numFmtId="0" fontId="39" fillId="0" borderId="63" xfId="0" applyFont="1" applyFill="1" applyBorder="1" applyAlignment="1">
      <alignment horizontal="center" vertical="center"/>
    </xf>
    <xf numFmtId="0" fontId="39" fillId="0" borderId="46" xfId="0" applyFont="1" applyFill="1" applyBorder="1" applyAlignment="1">
      <alignment horizontal="center" vertical="center"/>
    </xf>
    <xf numFmtId="0" fontId="39" fillId="0" borderId="44" xfId="0" applyFont="1" applyFill="1" applyBorder="1" applyAlignment="1">
      <alignment horizontal="center" vertical="center"/>
    </xf>
    <xf numFmtId="0" fontId="39" fillId="0" borderId="47" xfId="0" applyFont="1" applyFill="1" applyBorder="1" applyAlignment="1">
      <alignment horizontal="center" vertical="center"/>
    </xf>
    <xf numFmtId="0" fontId="39" fillId="0" borderId="53" xfId="0" applyFont="1" applyBorder="1" applyAlignment="1">
      <alignment horizontal="left" vertical="center" wrapText="1"/>
    </xf>
    <xf numFmtId="0" fontId="39" fillId="0" borderId="65" xfId="0" applyFont="1" applyBorder="1" applyAlignment="1">
      <alignment horizontal="left" vertical="center" wrapText="1"/>
    </xf>
    <xf numFmtId="0" fontId="39" fillId="0" borderId="70" xfId="0" applyFont="1" applyBorder="1" applyAlignment="1">
      <alignment horizontal="left" vertical="center" wrapText="1"/>
    </xf>
    <xf numFmtId="44" fontId="39" fillId="0" borderId="47" xfId="5" applyFont="1" applyBorder="1" applyAlignment="1">
      <alignment horizontal="center" vertical="center"/>
    </xf>
    <xf numFmtId="44" fontId="49" fillId="6" borderId="50" xfId="5" applyFont="1" applyFill="1" applyBorder="1" applyAlignment="1">
      <alignment horizontal="center"/>
    </xf>
    <xf numFmtId="1" fontId="40" fillId="0" borderId="57" xfId="0" applyNumberFormat="1" applyFont="1" applyBorder="1" applyAlignment="1">
      <alignment horizontal="center" vertical="center"/>
    </xf>
    <xf numFmtId="0" fontId="5" fillId="0" borderId="0" xfId="0" applyFont="1" applyFill="1"/>
    <xf numFmtId="0" fontId="22" fillId="6" borderId="44" xfId="0" applyFont="1" applyFill="1" applyBorder="1" applyAlignment="1">
      <alignment horizontal="center" vertical="center"/>
    </xf>
    <xf numFmtId="0" fontId="22" fillId="6" borderId="60" xfId="0" applyFont="1" applyFill="1" applyBorder="1" applyAlignment="1">
      <alignment horizontal="center" vertical="center"/>
    </xf>
    <xf numFmtId="0" fontId="22" fillId="6" borderId="59" xfId="0" applyFont="1" applyFill="1" applyBorder="1" applyAlignment="1">
      <alignment horizontal="center" vertical="center"/>
    </xf>
    <xf numFmtId="0" fontId="22" fillId="6" borderId="63" xfId="0" applyFont="1" applyFill="1" applyBorder="1" applyAlignment="1">
      <alignment horizontal="center" vertical="center"/>
    </xf>
    <xf numFmtId="0" fontId="22" fillId="6" borderId="46" xfId="0" applyFont="1" applyFill="1" applyBorder="1" applyAlignment="1">
      <alignment horizontal="center" vertical="center"/>
    </xf>
    <xf numFmtId="0" fontId="22" fillId="6" borderId="47" xfId="0" applyFont="1" applyFill="1" applyBorder="1" applyAlignment="1">
      <alignment horizontal="center" vertical="center"/>
    </xf>
    <xf numFmtId="169" fontId="37" fillId="6" borderId="47" xfId="0" applyNumberFormat="1" applyFont="1" applyFill="1" applyBorder="1" applyAlignment="1">
      <alignment horizontal="right" vertical="center"/>
    </xf>
    <xf numFmtId="169" fontId="40" fillId="5" borderId="47" xfId="0" applyNumberFormat="1" applyFont="1" applyFill="1" applyBorder="1" applyAlignment="1">
      <alignment horizontal="right" vertical="center"/>
    </xf>
    <xf numFmtId="0" fontId="41" fillId="2" borderId="53" xfId="1" applyFont="1" applyFill="1" applyBorder="1" applyAlignment="1">
      <alignment horizontal="left" vertical="center"/>
    </xf>
    <xf numFmtId="0" fontId="41" fillId="2" borderId="65" xfId="1" applyFont="1" applyFill="1" applyBorder="1" applyAlignment="1">
      <alignment horizontal="left" vertical="center"/>
    </xf>
    <xf numFmtId="0" fontId="41" fillId="2" borderId="45" xfId="1" applyFont="1" applyFill="1" applyBorder="1" applyAlignment="1">
      <alignment horizontal="left" vertical="center"/>
    </xf>
    <xf numFmtId="44" fontId="38" fillId="6" borderId="49" xfId="5" applyFont="1" applyFill="1" applyBorder="1" applyAlignment="1">
      <alignment horizontal="center" vertical="center"/>
    </xf>
    <xf numFmtId="44" fontId="38" fillId="6" borderId="43" xfId="5" applyFont="1" applyFill="1" applyBorder="1" applyAlignment="1">
      <alignment horizontal="center" vertical="center"/>
    </xf>
    <xf numFmtId="44" fontId="51" fillId="6" borderId="50" xfId="5" applyFont="1" applyFill="1" applyBorder="1" applyAlignment="1">
      <alignment horizontal="center" vertical="center"/>
    </xf>
    <xf numFmtId="44" fontId="41" fillId="0" borderId="47" xfId="5" applyFont="1" applyBorder="1" applyAlignment="1">
      <alignment horizontal="right" vertical="center"/>
    </xf>
    <xf numFmtId="44" fontId="37" fillId="6" borderId="49" xfId="5" applyFont="1" applyFill="1" applyBorder="1" applyAlignment="1">
      <alignment horizontal="center" vertical="center"/>
    </xf>
    <xf numFmtId="44" fontId="37" fillId="6" borderId="43" xfId="5" applyFont="1" applyFill="1" applyBorder="1" applyAlignment="1">
      <alignment horizontal="center" vertical="center"/>
    </xf>
    <xf numFmtId="44" fontId="37" fillId="6" borderId="50" xfId="5" applyFont="1" applyFill="1" applyBorder="1" applyAlignment="1">
      <alignment horizontal="center" vertical="center"/>
    </xf>
    <xf numFmtId="1" fontId="40" fillId="0" borderId="33" xfId="0" applyNumberFormat="1" applyFont="1" applyBorder="1" applyAlignment="1">
      <alignment horizontal="center" vertical="center"/>
    </xf>
    <xf numFmtId="44" fontId="38" fillId="6" borderId="50" xfId="5" applyFont="1" applyFill="1" applyBorder="1" applyAlignment="1">
      <alignment horizontal="center" vertical="center"/>
    </xf>
    <xf numFmtId="0" fontId="19" fillId="2" borderId="53" xfId="1" applyFont="1" applyFill="1" applyBorder="1" applyAlignment="1">
      <alignment horizontal="left" vertical="center"/>
    </xf>
    <xf numFmtId="0" fontId="19" fillId="2" borderId="65" xfId="1" applyFont="1" applyFill="1" applyBorder="1" applyAlignment="1">
      <alignment horizontal="left" vertical="center"/>
    </xf>
    <xf numFmtId="0" fontId="19" fillId="2" borderId="70" xfId="1" applyFont="1" applyFill="1" applyBorder="1" applyAlignment="1">
      <alignment horizontal="left" vertical="center"/>
    </xf>
  </cellXfs>
  <cellStyles count="7">
    <cellStyle name="Excel Built-in Normal" xfId="1" xr:uid="{00000000-0005-0000-0000-000000000000}"/>
    <cellStyle name="Millares 2" xfId="2" xr:uid="{00000000-0005-0000-0000-000001000000}"/>
    <cellStyle name="Moneda" xfId="5" builtinId="4"/>
    <cellStyle name="Normal" xfId="0" builtinId="0"/>
    <cellStyle name="Normal 2" xfId="3" xr:uid="{00000000-0005-0000-0000-000003000000}"/>
    <cellStyle name="Porcentaje" xfId="6" builtinId="5"/>
    <cellStyle name="Porcentaje 2" xfId="4" xr:uid="{00000000-0005-0000-0000-000004000000}"/>
  </cellStyles>
  <dxfs count="0"/>
  <tableStyles count="0" defaultTableStyle="TableStyleMedium9" defaultPivotStyle="PivotStyleLight16"/>
  <colors>
    <mruColors>
      <color rgb="FF003488"/>
      <color rgb="FF3E9F92"/>
      <color rgb="FF1A16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225136</xdr:colOff>
      <xdr:row>1</xdr:row>
      <xdr:rowOff>66675</xdr:rowOff>
    </xdr:from>
    <xdr:to>
      <xdr:col>3</xdr:col>
      <xdr:colOff>1828800</xdr:colOff>
      <xdr:row>5</xdr:row>
      <xdr:rowOff>128919</xdr:rowOff>
    </xdr:to>
    <xdr:pic>
      <xdr:nvPicPr>
        <xdr:cNvPr id="2" name="708 Imagen" descr="LOGO GEOPERSIS CONSULTORE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0545" y="213880"/>
          <a:ext cx="1603664" cy="815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EA1903-214D-40A0-B445-8F05E40CB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17930</xdr:colOff>
      <xdr:row>3</xdr:row>
      <xdr:rowOff>44824</xdr:rowOff>
    </xdr:from>
    <xdr:to>
      <xdr:col>1</xdr:col>
      <xdr:colOff>820944</xdr:colOff>
      <xdr:row>3</xdr:row>
      <xdr:rowOff>478798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8939EA-87BF-4886-BC8D-DDCDEAC72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59977"/>
          <a:ext cx="806824" cy="4377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129428</xdr:colOff>
      <xdr:row>1</xdr:row>
      <xdr:rowOff>112059</xdr:rowOff>
    </xdr:from>
    <xdr:to>
      <xdr:col>2</xdr:col>
      <xdr:colOff>596938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A86987-DD17-4D02-8A7B-6A4E1E3B8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178" y="264459"/>
          <a:ext cx="1000910" cy="5380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110378</xdr:colOff>
      <xdr:row>1</xdr:row>
      <xdr:rowOff>54909</xdr:rowOff>
    </xdr:from>
    <xdr:to>
      <xdr:col>2</xdr:col>
      <xdr:colOff>749338</xdr:colOff>
      <xdr:row>5</xdr:row>
      <xdr:rowOff>97683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472977-FD54-4A07-87FF-BE64DAA65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778" y="207309"/>
          <a:ext cx="1000910" cy="5380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596938</xdr:colOff>
      <xdr:row>5</xdr:row>
      <xdr:rowOff>59583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76204E-5D58-4AEB-85E5-20550A88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587413</xdr:colOff>
      <xdr:row>5</xdr:row>
      <xdr:rowOff>59583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E1BFE7-F457-47E3-8EB3-8765C86CB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1380C0-B898-4EA1-9B68-229B73512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1</xdr:row>
      <xdr:rowOff>35859</xdr:rowOff>
    </xdr:from>
    <xdr:to>
      <xdr:col>3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CB3972-15C9-4CDC-AEC4-718AEF08C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EF88C6-6BCE-4EEF-B7C4-5F651916F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34A3D2-BC06-4E86-87AC-7A692E99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630AF9-07A4-46F2-AA46-18B4950F8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62753</xdr:colOff>
      <xdr:row>1</xdr:row>
      <xdr:rowOff>35859</xdr:rowOff>
    </xdr:from>
    <xdr:to>
      <xdr:col>2</xdr:col>
      <xdr:colOff>701713</xdr:colOff>
      <xdr:row>5</xdr:row>
      <xdr:rowOff>78633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9E32E-69DB-4247-9AC5-D1AABC2B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33" y="173019"/>
          <a:ext cx="1012340" cy="5304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avalora.sharepoint.com/sites/1PE326RIOSCHICAMAYVIRU/Shared%20Documents/9.0_Compras/9.1%20Procura/06.%20Procuras%20en%20proceso/2.%20Acompa&#241;amiento/02.%20Geof&#237;sica%20y%20perforaci&#243;n/1.%20Tdr/Rev.02/OHLA/ANEXO%2013%20Formatos%20de%20Presentaci&#243;n%20de%20Propuestas%20-%20Carpeta%20C/AESGener_20120727_Proposal_Teno-Lontue_revE%20-%20Copia%20PFL.xlsx?FB1FC57A" TargetMode="External"/><Relationship Id="rId1" Type="http://schemas.openxmlformats.org/officeDocument/2006/relationships/externalLinkPath" Target="file:///\\FB1FC57A\AESGener_20120727_Proposal_Teno-Lontue_revE%20-%20Copia%20PF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et"/>
      <sheetName val="Workload"/>
      <sheetName val="Plan-WBS-Gantt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00FF"/>
    <pageSetUpPr fitToPage="1"/>
  </sheetPr>
  <dimension ref="B2:R79"/>
  <sheetViews>
    <sheetView showGridLines="0" view="pageBreakPreview" topLeftCell="A37" zoomScale="85" zoomScaleNormal="85" zoomScaleSheetLayoutView="85" workbookViewId="0">
      <selection activeCell="K63" sqref="K63"/>
    </sheetView>
  </sheetViews>
  <sheetFormatPr baseColWidth="10" defaultColWidth="11.42578125" defaultRowHeight="11.25" x14ac:dyDescent="0.2"/>
  <cols>
    <col min="1" max="1" width="1.7109375" style="1" customWidth="1"/>
    <col min="2" max="2" width="2.7109375" style="1" customWidth="1"/>
    <col min="3" max="3" width="5.42578125" style="1" customWidth="1"/>
    <col min="4" max="4" width="34.28515625" style="1" customWidth="1"/>
    <col min="5" max="5" width="20.7109375" style="1" customWidth="1"/>
    <col min="6" max="6" width="12.7109375" style="1" customWidth="1"/>
    <col min="7" max="7" width="6.42578125" style="1" bestFit="1" customWidth="1"/>
    <col min="8" max="8" width="11" style="91" customWidth="1"/>
    <col min="9" max="10" width="9.7109375" style="91" customWidth="1"/>
    <col min="11" max="11" width="12.7109375" style="6" customWidth="1"/>
    <col min="12" max="12" width="0.7109375" style="6" customWidth="1"/>
    <col min="13" max="16384" width="11.42578125" style="1"/>
  </cols>
  <sheetData>
    <row r="2" spans="2:14" ht="12.75" customHeight="1" x14ac:dyDescent="0.2">
      <c r="B2" s="218"/>
      <c r="C2" s="219"/>
      <c r="D2" s="220"/>
      <c r="E2" s="227" t="s">
        <v>0</v>
      </c>
      <c r="F2" s="228"/>
      <c r="G2" s="228"/>
      <c r="H2" s="228"/>
      <c r="I2" s="228"/>
      <c r="J2" s="228"/>
      <c r="K2" s="228"/>
      <c r="L2" s="229"/>
    </row>
    <row r="3" spans="2:14" ht="12.75" customHeight="1" x14ac:dyDescent="0.2">
      <c r="B3" s="221"/>
      <c r="C3" s="222"/>
      <c r="D3" s="223"/>
      <c r="E3" s="230"/>
      <c r="F3" s="231"/>
      <c r="G3" s="231"/>
      <c r="H3" s="231"/>
      <c r="I3" s="231"/>
      <c r="J3" s="231"/>
      <c r="K3" s="231"/>
      <c r="L3" s="232"/>
    </row>
    <row r="4" spans="2:14" ht="20.25" customHeight="1" x14ac:dyDescent="0.2">
      <c r="B4" s="221"/>
      <c r="C4" s="222"/>
      <c r="D4" s="223"/>
      <c r="E4" s="230"/>
      <c r="F4" s="231"/>
      <c r="G4" s="231"/>
      <c r="H4" s="231"/>
      <c r="I4" s="231"/>
      <c r="J4" s="231"/>
      <c r="K4" s="231"/>
      <c r="L4" s="232"/>
    </row>
    <row r="5" spans="2:14" ht="12.75" customHeight="1" x14ac:dyDescent="0.2">
      <c r="B5" s="221"/>
      <c r="C5" s="222"/>
      <c r="D5" s="223"/>
      <c r="E5" s="230"/>
      <c r="F5" s="231"/>
      <c r="G5" s="231"/>
      <c r="H5" s="231"/>
      <c r="I5" s="231"/>
      <c r="J5" s="231"/>
      <c r="K5" s="231"/>
      <c r="L5" s="232"/>
    </row>
    <row r="6" spans="2:14" ht="12.75" customHeight="1" x14ac:dyDescent="0.2">
      <c r="B6" s="224"/>
      <c r="C6" s="225"/>
      <c r="D6" s="226"/>
      <c r="E6" s="233"/>
      <c r="F6" s="234"/>
      <c r="G6" s="234"/>
      <c r="H6" s="234"/>
      <c r="I6" s="234"/>
      <c r="J6" s="234"/>
      <c r="K6" s="234"/>
      <c r="L6" s="235"/>
    </row>
    <row r="7" spans="2:14" ht="5.25" customHeight="1" x14ac:dyDescent="0.2">
      <c r="B7" s="2"/>
      <c r="C7" s="2"/>
      <c r="D7" s="2"/>
      <c r="E7" s="3"/>
      <c r="F7" s="3"/>
      <c r="G7" s="3"/>
      <c r="H7" s="3"/>
      <c r="I7" s="3"/>
      <c r="J7" s="4"/>
      <c r="K7" s="5"/>
    </row>
    <row r="8" spans="2:14" ht="15.75" customHeight="1" thickBot="1" x14ac:dyDescent="0.25">
      <c r="B8" s="2"/>
      <c r="C8" s="7"/>
      <c r="D8" s="7"/>
      <c r="E8" s="2"/>
      <c r="F8" s="2"/>
      <c r="G8" s="2"/>
      <c r="H8" s="8" t="s">
        <v>1</v>
      </c>
      <c r="I8" s="254">
        <f ca="1">TODAY()</f>
        <v>45435</v>
      </c>
      <c r="J8" s="254"/>
      <c r="K8" s="254"/>
      <c r="L8" s="9"/>
    </row>
    <row r="9" spans="2:14" ht="29.25" customHeight="1" thickBot="1" x14ac:dyDescent="0.25">
      <c r="B9" s="2"/>
      <c r="C9" s="236" t="s">
        <v>2</v>
      </c>
      <c r="D9" s="237"/>
      <c r="E9" s="237"/>
      <c r="F9" s="237"/>
      <c r="G9" s="237"/>
      <c r="H9" s="237"/>
      <c r="I9" s="237"/>
      <c r="J9" s="237"/>
      <c r="K9" s="238"/>
      <c r="L9" s="1"/>
    </row>
    <row r="10" spans="2:14" ht="18" customHeight="1" thickTop="1" thickBot="1" x14ac:dyDescent="0.25">
      <c r="B10" s="2"/>
      <c r="C10" s="239" t="s">
        <v>3</v>
      </c>
      <c r="D10" s="240"/>
      <c r="E10" s="240"/>
      <c r="F10" s="240"/>
      <c r="G10" s="240"/>
      <c r="H10" s="240"/>
      <c r="I10" s="240"/>
      <c r="J10" s="240"/>
      <c r="K10" s="241"/>
      <c r="L10" s="1"/>
    </row>
    <row r="11" spans="2:14" ht="6" customHeight="1" thickTop="1" thickBot="1" x14ac:dyDescent="0.25">
      <c r="B11" s="2"/>
      <c r="C11" s="10"/>
      <c r="D11" s="2"/>
      <c r="E11" s="2"/>
      <c r="F11" s="2"/>
      <c r="G11" s="2"/>
      <c r="H11" s="4"/>
      <c r="I11" s="4"/>
      <c r="J11" s="4"/>
      <c r="K11" s="11"/>
    </row>
    <row r="12" spans="2:14" s="13" customFormat="1" ht="13.9" customHeight="1" x14ac:dyDescent="0.2">
      <c r="B12" s="2"/>
      <c r="C12" s="216" t="s">
        <v>4</v>
      </c>
      <c r="D12" s="242" t="s">
        <v>5</v>
      </c>
      <c r="E12" s="243"/>
      <c r="F12" s="244"/>
      <c r="G12" s="248" t="s">
        <v>6</v>
      </c>
      <c r="H12" s="248" t="s">
        <v>7</v>
      </c>
      <c r="I12" s="250" t="s">
        <v>8</v>
      </c>
      <c r="J12" s="250" t="s">
        <v>9</v>
      </c>
      <c r="K12" s="252" t="s">
        <v>10</v>
      </c>
      <c r="L12" s="12"/>
    </row>
    <row r="13" spans="2:14" s="13" customFormat="1" ht="13.9" customHeight="1" thickBot="1" x14ac:dyDescent="0.25">
      <c r="B13" s="2"/>
      <c r="C13" s="217"/>
      <c r="D13" s="245"/>
      <c r="E13" s="246"/>
      <c r="F13" s="247"/>
      <c r="G13" s="249"/>
      <c r="H13" s="249"/>
      <c r="I13" s="251"/>
      <c r="J13" s="251"/>
      <c r="K13" s="253"/>
      <c r="L13" s="12"/>
    </row>
    <row r="14" spans="2:14" s="13" customFormat="1" ht="4.5" customHeight="1" thickBot="1" x14ac:dyDescent="0.25">
      <c r="B14" s="2"/>
      <c r="C14" s="103"/>
      <c r="D14" s="106"/>
      <c r="E14" s="107"/>
      <c r="F14" s="108"/>
      <c r="G14" s="109"/>
      <c r="H14" s="110"/>
      <c r="I14" s="107"/>
      <c r="J14" s="111"/>
      <c r="K14" s="107"/>
      <c r="L14" s="12"/>
    </row>
    <row r="15" spans="2:14" ht="16.899999999999999" customHeight="1" thickBot="1" x14ac:dyDescent="0.25">
      <c r="B15" s="14"/>
      <c r="C15" s="15" t="s">
        <v>11</v>
      </c>
      <c r="D15" s="16" t="s">
        <v>12</v>
      </c>
      <c r="E15" s="17"/>
      <c r="F15" s="18"/>
      <c r="G15" s="19"/>
      <c r="H15" s="20"/>
      <c r="I15" s="21"/>
      <c r="J15" s="22"/>
      <c r="K15" s="23">
        <f>SUM(J16:J21)</f>
        <v>33950</v>
      </c>
      <c r="L15" s="24"/>
      <c r="N15" s="25"/>
    </row>
    <row r="16" spans="2:14" ht="4.9000000000000004" customHeight="1" x14ac:dyDescent="0.2">
      <c r="B16" s="14"/>
      <c r="C16" s="26"/>
      <c r="D16" s="27"/>
      <c r="E16" s="28"/>
      <c r="F16" s="29"/>
      <c r="G16" s="30"/>
      <c r="H16" s="31"/>
      <c r="I16" s="32"/>
      <c r="J16" s="33"/>
      <c r="K16" s="34"/>
      <c r="L16" s="24"/>
      <c r="M16" s="25"/>
      <c r="N16" s="25"/>
    </row>
    <row r="17" spans="2:15" ht="12.75" x14ac:dyDescent="0.2">
      <c r="B17" s="14"/>
      <c r="C17" s="35" t="s">
        <v>13</v>
      </c>
      <c r="D17" s="36" t="s">
        <v>14</v>
      </c>
      <c r="E17" s="29"/>
      <c r="F17" s="29"/>
      <c r="G17" s="37" t="s">
        <v>15</v>
      </c>
      <c r="H17" s="31">
        <v>0</v>
      </c>
      <c r="I17" s="32">
        <v>120</v>
      </c>
      <c r="J17" s="33">
        <f>I17*H17</f>
        <v>0</v>
      </c>
      <c r="K17" s="38"/>
      <c r="L17" s="39"/>
      <c r="M17" s="25"/>
      <c r="N17" s="40"/>
    </row>
    <row r="18" spans="2:15" ht="12.75" x14ac:dyDescent="0.2">
      <c r="B18" s="14"/>
      <c r="C18" s="35" t="s">
        <v>16</v>
      </c>
      <c r="D18" s="36" t="s">
        <v>17</v>
      </c>
      <c r="E18" s="29"/>
      <c r="F18" s="29"/>
      <c r="G18" s="37" t="s">
        <v>15</v>
      </c>
      <c r="H18" s="31">
        <v>35</v>
      </c>
      <c r="I18" s="32">
        <v>250</v>
      </c>
      <c r="J18" s="33">
        <f>I18*H18</f>
        <v>8750</v>
      </c>
      <c r="K18" s="38"/>
      <c r="L18" s="39"/>
      <c r="M18" s="25"/>
      <c r="N18" s="40"/>
    </row>
    <row r="19" spans="2:15" ht="12.75" x14ac:dyDescent="0.2">
      <c r="B19" s="14"/>
      <c r="C19" s="35" t="s">
        <v>18</v>
      </c>
      <c r="D19" s="36" t="s">
        <v>19</v>
      </c>
      <c r="E19" s="29"/>
      <c r="F19" s="29"/>
      <c r="G19" s="37" t="s">
        <v>15</v>
      </c>
      <c r="H19" s="31">
        <v>35</v>
      </c>
      <c r="I19" s="32">
        <v>250</v>
      </c>
      <c r="J19" s="33">
        <f>I19*H19</f>
        <v>8750</v>
      </c>
      <c r="K19" s="38"/>
      <c r="L19" s="39"/>
      <c r="M19" s="25"/>
      <c r="N19" s="40"/>
    </row>
    <row r="20" spans="2:15" ht="12.75" x14ac:dyDescent="0.2">
      <c r="B20" s="14"/>
      <c r="C20" s="35" t="s">
        <v>20</v>
      </c>
      <c r="D20" s="36" t="s">
        <v>21</v>
      </c>
      <c r="E20" s="29"/>
      <c r="F20" s="29"/>
      <c r="G20" s="37" t="s">
        <v>15</v>
      </c>
      <c r="H20" s="31">
        <v>35</v>
      </c>
      <c r="I20" s="32">
        <v>250</v>
      </c>
      <c r="J20" s="33">
        <f>I20*H20</f>
        <v>8750</v>
      </c>
      <c r="K20" s="38"/>
      <c r="L20" s="39"/>
      <c r="M20" s="25"/>
      <c r="N20" s="40"/>
    </row>
    <row r="21" spans="2:15" ht="13.5" thickBot="1" x14ac:dyDescent="0.25">
      <c r="B21" s="14"/>
      <c r="C21" s="35" t="s">
        <v>22</v>
      </c>
      <c r="D21" s="36" t="s">
        <v>23</v>
      </c>
      <c r="E21" s="29"/>
      <c r="F21" s="29"/>
      <c r="G21" s="37" t="s">
        <v>15</v>
      </c>
      <c r="H21" s="31">
        <v>35</v>
      </c>
      <c r="I21" s="32">
        <v>220</v>
      </c>
      <c r="J21" s="33">
        <f>I21*H21</f>
        <v>7700</v>
      </c>
      <c r="K21" s="38"/>
      <c r="L21" s="39"/>
      <c r="M21" s="25"/>
      <c r="N21" s="40"/>
    </row>
    <row r="22" spans="2:15" ht="16.899999999999999" customHeight="1" thickBot="1" x14ac:dyDescent="0.25">
      <c r="B22" s="14"/>
      <c r="C22" s="15" t="s">
        <v>24</v>
      </c>
      <c r="D22" s="17" t="s">
        <v>25</v>
      </c>
      <c r="E22" s="17"/>
      <c r="F22" s="19"/>
      <c r="G22" s="19"/>
      <c r="H22" s="43"/>
      <c r="I22" s="43"/>
      <c r="J22" s="43"/>
      <c r="K22" s="23">
        <f>SUM(J23:J44)</f>
        <v>405710</v>
      </c>
      <c r="L22" s="39"/>
      <c r="M22" s="44"/>
      <c r="N22" s="25"/>
      <c r="O22" s="40"/>
    </row>
    <row r="23" spans="2:15" ht="4.9000000000000004" customHeight="1" x14ac:dyDescent="0.2">
      <c r="B23" s="14"/>
      <c r="C23" s="41"/>
      <c r="D23" s="45"/>
      <c r="E23" s="29"/>
      <c r="F23" s="29"/>
      <c r="G23" s="46"/>
      <c r="H23" s="47"/>
      <c r="I23" s="48"/>
      <c r="J23" s="48"/>
      <c r="K23" s="38"/>
      <c r="L23" s="39"/>
      <c r="M23" s="44"/>
    </row>
    <row r="24" spans="2:15" ht="15" x14ac:dyDescent="0.25">
      <c r="B24" s="14"/>
      <c r="C24" s="49" t="s">
        <v>26</v>
      </c>
      <c r="D24" s="50" t="s">
        <v>27</v>
      </c>
      <c r="E24" s="51"/>
      <c r="F24" s="52"/>
      <c r="G24" s="53"/>
      <c r="H24" s="54"/>
      <c r="I24" s="55"/>
      <c r="J24" s="55"/>
      <c r="K24" s="56"/>
      <c r="L24" s="39"/>
      <c r="M24" s="44"/>
    </row>
    <row r="25" spans="2:15" ht="12.75" customHeight="1" x14ac:dyDescent="0.25">
      <c r="B25" s="14"/>
      <c r="C25" s="41" t="s">
        <v>28</v>
      </c>
      <c r="D25" s="57" t="s">
        <v>29</v>
      </c>
      <c r="E25"/>
      <c r="F25" s="29"/>
      <c r="G25" s="37" t="s">
        <v>30</v>
      </c>
      <c r="H25" s="31">
        <v>0</v>
      </c>
      <c r="I25" s="33">
        <v>500</v>
      </c>
      <c r="J25" s="33">
        <f t="shared" ref="J25:J30" si="0">H25*I25</f>
        <v>0</v>
      </c>
      <c r="K25" s="38"/>
      <c r="L25" s="39"/>
      <c r="M25" s="44"/>
    </row>
    <row r="26" spans="2:15" ht="12.75" customHeight="1" x14ac:dyDescent="0.2">
      <c r="B26" s="14"/>
      <c r="C26" s="41" t="s">
        <v>31</v>
      </c>
      <c r="D26" s="207" t="s">
        <v>32</v>
      </c>
      <c r="E26" s="208"/>
      <c r="F26" s="209"/>
      <c r="G26" s="58" t="s">
        <v>33</v>
      </c>
      <c r="H26" s="31">
        <f>270+320</f>
        <v>590</v>
      </c>
      <c r="I26" s="33">
        <v>400</v>
      </c>
      <c r="J26" s="33">
        <f t="shared" si="0"/>
        <v>236000</v>
      </c>
      <c r="K26" s="38"/>
      <c r="L26" s="39"/>
      <c r="M26" s="44"/>
    </row>
    <row r="27" spans="2:15" ht="12.75" customHeight="1" x14ac:dyDescent="0.2">
      <c r="B27" s="14"/>
      <c r="C27" s="41" t="s">
        <v>34</v>
      </c>
      <c r="D27" s="207" t="s">
        <v>35</v>
      </c>
      <c r="E27" s="208"/>
      <c r="F27" s="209"/>
      <c r="G27" s="37" t="s">
        <v>30</v>
      </c>
      <c r="H27" s="31">
        <v>390</v>
      </c>
      <c r="I27" s="33">
        <v>150</v>
      </c>
      <c r="J27" s="33">
        <f t="shared" si="0"/>
        <v>58500</v>
      </c>
      <c r="K27" s="38"/>
      <c r="L27" s="39"/>
      <c r="M27" s="44"/>
      <c r="N27" s="93"/>
    </row>
    <row r="28" spans="2:15" ht="12.75" customHeight="1" x14ac:dyDescent="0.2">
      <c r="B28" s="14"/>
      <c r="C28" s="41" t="s">
        <v>36</v>
      </c>
      <c r="D28" s="207" t="s">
        <v>37</v>
      </c>
      <c r="E28" s="208"/>
      <c r="F28" s="209"/>
      <c r="G28" s="58" t="s">
        <v>30</v>
      </c>
      <c r="H28" s="31">
        <v>30</v>
      </c>
      <c r="I28" s="33">
        <v>200</v>
      </c>
      <c r="J28" s="33">
        <f t="shared" si="0"/>
        <v>6000</v>
      </c>
      <c r="K28" s="38"/>
      <c r="L28" s="39"/>
      <c r="M28" s="44"/>
    </row>
    <row r="29" spans="2:15" ht="12.75" customHeight="1" x14ac:dyDescent="0.2">
      <c r="B29" s="14"/>
      <c r="C29" s="41" t="s">
        <v>38</v>
      </c>
      <c r="D29" s="207" t="s">
        <v>39</v>
      </c>
      <c r="E29" s="208"/>
      <c r="F29" s="209"/>
      <c r="G29" s="58" t="s">
        <v>30</v>
      </c>
      <c r="H29" s="31">
        <v>30</v>
      </c>
      <c r="I29" s="33">
        <v>500</v>
      </c>
      <c r="J29" s="33">
        <f t="shared" si="0"/>
        <v>15000</v>
      </c>
      <c r="K29" s="38"/>
      <c r="L29" s="39"/>
      <c r="M29" s="44"/>
    </row>
    <row r="30" spans="2:15" ht="12.75" customHeight="1" x14ac:dyDescent="0.2">
      <c r="B30" s="14"/>
      <c r="C30" s="41" t="s">
        <v>40</v>
      </c>
      <c r="D30" s="207" t="s">
        <v>41</v>
      </c>
      <c r="E30" s="208"/>
      <c r="F30" s="209"/>
      <c r="G30" s="58" t="s">
        <v>30</v>
      </c>
      <c r="H30" s="31">
        <v>148</v>
      </c>
      <c r="I30" s="33">
        <v>50</v>
      </c>
      <c r="J30" s="33">
        <f t="shared" si="0"/>
        <v>7400</v>
      </c>
      <c r="K30" s="38"/>
      <c r="L30" s="39"/>
      <c r="M30" s="44"/>
    </row>
    <row r="31" spans="2:15" ht="12.75" customHeight="1" x14ac:dyDescent="0.2">
      <c r="B31" s="14"/>
      <c r="C31" s="41" t="s">
        <v>42</v>
      </c>
      <c r="D31" s="112" t="s">
        <v>43</v>
      </c>
      <c r="E31" s="113"/>
      <c r="F31" s="113"/>
      <c r="G31" s="58" t="s">
        <v>30</v>
      </c>
      <c r="H31" s="31">
        <v>0</v>
      </c>
      <c r="I31" s="33">
        <v>80</v>
      </c>
      <c r="J31" s="33">
        <f>H31*I31</f>
        <v>0</v>
      </c>
      <c r="K31" s="38"/>
      <c r="L31" s="39"/>
      <c r="M31" s="44"/>
    </row>
    <row r="32" spans="2:15" ht="24.75" customHeight="1" x14ac:dyDescent="0.2">
      <c r="B32" s="14"/>
      <c r="C32" s="59" t="s">
        <v>44</v>
      </c>
      <c r="D32" s="50" t="s">
        <v>45</v>
      </c>
      <c r="E32" s="60"/>
      <c r="F32" s="60"/>
      <c r="G32" s="61"/>
      <c r="H32" s="62"/>
      <c r="I32" s="55"/>
      <c r="J32" s="55"/>
      <c r="K32" s="56"/>
      <c r="L32" s="39"/>
      <c r="M32" s="42"/>
    </row>
    <row r="33" spans="2:14" ht="12.75" customHeight="1" x14ac:dyDescent="0.2">
      <c r="B33" s="14"/>
      <c r="C33" s="63" t="s">
        <v>46</v>
      </c>
      <c r="D33" s="210" t="s">
        <v>47</v>
      </c>
      <c r="E33" s="211"/>
      <c r="F33" s="212"/>
      <c r="G33" s="58" t="s">
        <v>33</v>
      </c>
      <c r="H33" s="97">
        <f>4*75+4*75+2*80+2*80</f>
        <v>920</v>
      </c>
      <c r="I33" s="116">
        <v>8</v>
      </c>
      <c r="J33" s="33">
        <f>H33*I33</f>
        <v>7360</v>
      </c>
      <c r="K33" s="38"/>
      <c r="L33" s="39"/>
      <c r="M33" s="42"/>
    </row>
    <row r="34" spans="2:14" ht="12.75" customHeight="1" x14ac:dyDescent="0.2">
      <c r="B34" s="14"/>
      <c r="C34" s="63" t="s">
        <v>48</v>
      </c>
      <c r="D34" s="114" t="s">
        <v>49</v>
      </c>
      <c r="E34" s="115"/>
      <c r="F34" s="115"/>
      <c r="G34" s="58" t="s">
        <v>30</v>
      </c>
      <c r="H34" s="97">
        <v>30</v>
      </c>
      <c r="I34" s="116">
        <v>900</v>
      </c>
      <c r="J34" s="33">
        <f>H34*I34</f>
        <v>27000</v>
      </c>
      <c r="K34" s="38"/>
      <c r="L34" s="39"/>
      <c r="M34" s="42"/>
    </row>
    <row r="35" spans="2:14" ht="12.75" customHeight="1" x14ac:dyDescent="0.2">
      <c r="B35" s="14"/>
      <c r="C35" s="63" t="s">
        <v>50</v>
      </c>
      <c r="D35" s="114" t="s">
        <v>51</v>
      </c>
      <c r="E35" s="115"/>
      <c r="F35" s="115"/>
      <c r="G35" s="58" t="s">
        <v>30</v>
      </c>
      <c r="H35" s="97">
        <v>0</v>
      </c>
      <c r="I35" s="116">
        <v>450</v>
      </c>
      <c r="J35" s="33">
        <f>H35*I35</f>
        <v>0</v>
      </c>
      <c r="K35" s="38"/>
      <c r="L35" s="39"/>
      <c r="M35" s="42"/>
    </row>
    <row r="36" spans="2:14" ht="16.899999999999999" customHeight="1" x14ac:dyDescent="0.25">
      <c r="B36" s="14"/>
      <c r="C36" s="49" t="s">
        <v>52</v>
      </c>
      <c r="D36" s="64" t="s">
        <v>53</v>
      </c>
      <c r="E36" s="51"/>
      <c r="F36" s="52"/>
      <c r="G36" s="61"/>
      <c r="H36" s="54"/>
      <c r="I36" s="55"/>
      <c r="J36" s="55"/>
      <c r="K36" s="56"/>
      <c r="L36" s="39"/>
      <c r="M36" s="44"/>
    </row>
    <row r="37" spans="2:14" ht="27" customHeight="1" x14ac:dyDescent="0.2">
      <c r="B37" s="14"/>
      <c r="C37" s="63" t="s">
        <v>54</v>
      </c>
      <c r="D37" s="213" t="s">
        <v>55</v>
      </c>
      <c r="E37" s="214"/>
      <c r="F37" s="215"/>
      <c r="G37" s="58" t="s">
        <v>30</v>
      </c>
      <c r="H37" s="119">
        <v>90</v>
      </c>
      <c r="I37" s="116">
        <v>160</v>
      </c>
      <c r="J37" s="33">
        <f t="shared" ref="J37:J44" si="1">H37*I37</f>
        <v>14400</v>
      </c>
      <c r="K37" s="38"/>
      <c r="L37" s="39"/>
      <c r="M37" s="44"/>
    </row>
    <row r="38" spans="2:14" ht="12.75" x14ac:dyDescent="0.2">
      <c r="B38" s="14"/>
      <c r="C38" s="63" t="s">
        <v>56</v>
      </c>
      <c r="D38" s="65" t="s">
        <v>57</v>
      </c>
      <c r="E38" s="67"/>
      <c r="F38" s="67"/>
      <c r="G38" s="58" t="s">
        <v>58</v>
      </c>
      <c r="H38" s="31">
        <v>30</v>
      </c>
      <c r="I38" s="116">
        <v>140</v>
      </c>
      <c r="J38" s="33">
        <f t="shared" si="1"/>
        <v>4200</v>
      </c>
      <c r="K38" s="38"/>
      <c r="L38" s="39"/>
      <c r="M38" s="44"/>
    </row>
    <row r="39" spans="2:14" ht="12.75" x14ac:dyDescent="0.2">
      <c r="B39" s="14"/>
      <c r="C39" s="63" t="s">
        <v>59</v>
      </c>
      <c r="D39" s="65" t="s">
        <v>60</v>
      </c>
      <c r="E39" s="67"/>
      <c r="F39" s="67"/>
      <c r="G39" s="58" t="s">
        <v>58</v>
      </c>
      <c r="H39" s="31">
        <f>2*30</f>
        <v>60</v>
      </c>
      <c r="I39" s="116">
        <v>250</v>
      </c>
      <c r="J39" s="33">
        <f t="shared" si="1"/>
        <v>15000</v>
      </c>
      <c r="K39" s="38"/>
      <c r="L39" s="39"/>
      <c r="M39" s="44"/>
    </row>
    <row r="40" spans="2:14" ht="12.75" x14ac:dyDescent="0.2">
      <c r="B40" s="14"/>
      <c r="C40" s="63" t="s">
        <v>61</v>
      </c>
      <c r="D40" s="65" t="s">
        <v>62</v>
      </c>
      <c r="E40" s="67"/>
      <c r="F40" s="67"/>
      <c r="G40" s="58" t="s">
        <v>58</v>
      </c>
      <c r="H40" s="31">
        <v>3</v>
      </c>
      <c r="I40" s="116">
        <v>2200</v>
      </c>
      <c r="J40" s="33">
        <f t="shared" si="1"/>
        <v>6600</v>
      </c>
      <c r="K40" s="38"/>
      <c r="L40" s="39"/>
      <c r="M40" s="44"/>
    </row>
    <row r="41" spans="2:14" ht="12.75" x14ac:dyDescent="0.2">
      <c r="B41" s="14"/>
      <c r="C41" s="63" t="s">
        <v>63</v>
      </c>
      <c r="D41" s="65" t="s">
        <v>64</v>
      </c>
      <c r="E41" s="66"/>
      <c r="F41" s="66"/>
      <c r="G41" s="58" t="s">
        <v>30</v>
      </c>
      <c r="H41" s="31">
        <v>10</v>
      </c>
      <c r="I41" s="33">
        <v>250</v>
      </c>
      <c r="J41" s="33">
        <f t="shared" si="1"/>
        <v>2500</v>
      </c>
      <c r="K41" s="38"/>
      <c r="L41" s="39"/>
      <c r="M41" s="44"/>
    </row>
    <row r="42" spans="2:14" ht="12.75" x14ac:dyDescent="0.2">
      <c r="B42" s="14"/>
      <c r="C42" s="63" t="s">
        <v>65</v>
      </c>
      <c r="D42" s="65" t="s">
        <v>66</v>
      </c>
      <c r="E42" s="66"/>
      <c r="F42" s="66"/>
      <c r="G42" s="58" t="s">
        <v>58</v>
      </c>
      <c r="H42" s="31">
        <v>5</v>
      </c>
      <c r="I42" s="33">
        <v>600</v>
      </c>
      <c r="J42" s="33">
        <f t="shared" si="1"/>
        <v>3000</v>
      </c>
      <c r="K42" s="38"/>
      <c r="L42" s="39"/>
      <c r="M42" s="44"/>
    </row>
    <row r="43" spans="2:14" ht="12.75" x14ac:dyDescent="0.2">
      <c r="B43" s="14"/>
      <c r="C43" s="63" t="s">
        <v>67</v>
      </c>
      <c r="D43" s="65" t="s">
        <v>68</v>
      </c>
      <c r="E43" s="66"/>
      <c r="F43" s="66"/>
      <c r="G43" s="58" t="s">
        <v>58</v>
      </c>
      <c r="H43" s="117">
        <v>5</v>
      </c>
      <c r="I43" s="33">
        <v>300</v>
      </c>
      <c r="J43" s="33">
        <f t="shared" si="1"/>
        <v>1500</v>
      </c>
      <c r="K43" s="38"/>
      <c r="L43" s="39"/>
      <c r="M43" s="44"/>
    </row>
    <row r="44" spans="2:14" ht="13.5" thickBot="1" x14ac:dyDescent="0.25">
      <c r="B44" s="14"/>
      <c r="C44" s="63" t="s">
        <v>69</v>
      </c>
      <c r="D44" s="65" t="s">
        <v>70</v>
      </c>
      <c r="E44" s="66"/>
      <c r="F44" s="66"/>
      <c r="G44" s="58" t="s">
        <v>30</v>
      </c>
      <c r="H44" s="118">
        <v>5</v>
      </c>
      <c r="I44" s="33">
        <v>250</v>
      </c>
      <c r="J44" s="33">
        <f t="shared" si="1"/>
        <v>1250</v>
      </c>
      <c r="K44" s="38"/>
      <c r="L44" s="39"/>
      <c r="M44" s="44"/>
    </row>
    <row r="45" spans="2:14" ht="19.5" customHeight="1" thickBot="1" x14ac:dyDescent="0.25">
      <c r="B45" s="2"/>
      <c r="C45" s="15" t="s">
        <v>71</v>
      </c>
      <c r="D45" s="17" t="s">
        <v>72</v>
      </c>
      <c r="E45" s="17"/>
      <c r="F45" s="19"/>
      <c r="G45" s="19"/>
      <c r="H45" s="43"/>
      <c r="I45" s="43"/>
      <c r="J45" s="43"/>
      <c r="K45" s="23">
        <f>SUM(J46:J51)</f>
        <v>101100</v>
      </c>
      <c r="L45" s="24"/>
      <c r="M45" s="44"/>
      <c r="N45" s="104" t="s">
        <v>73</v>
      </c>
    </row>
    <row r="46" spans="2:14" ht="4.9000000000000004" customHeight="1" x14ac:dyDescent="0.2">
      <c r="B46" s="2"/>
      <c r="C46" s="68"/>
      <c r="D46" s="69"/>
      <c r="E46" s="70"/>
      <c r="F46" s="71"/>
      <c r="G46" s="30"/>
      <c r="H46" s="46"/>
      <c r="I46" s="46"/>
      <c r="J46" s="46"/>
      <c r="K46" s="34"/>
      <c r="L46" s="24"/>
      <c r="M46" s="44"/>
    </row>
    <row r="47" spans="2:14" s="75" customFormat="1" ht="12.75" customHeight="1" x14ac:dyDescent="0.2">
      <c r="B47" s="2"/>
      <c r="C47" s="72" t="s">
        <v>74</v>
      </c>
      <c r="D47" s="202" t="s">
        <v>75</v>
      </c>
      <c r="E47" s="203"/>
      <c r="F47" s="204"/>
      <c r="G47" s="37" t="s">
        <v>76</v>
      </c>
      <c r="H47" s="97">
        <v>35</v>
      </c>
      <c r="I47" s="33">
        <v>600</v>
      </c>
      <c r="J47" s="33">
        <f>H47*I47</f>
        <v>21000</v>
      </c>
      <c r="K47" s="73"/>
      <c r="L47" s="74"/>
      <c r="N47" s="75" t="s">
        <v>77</v>
      </c>
    </row>
    <row r="48" spans="2:14" s="75" customFormat="1" ht="12.75" x14ac:dyDescent="0.2">
      <c r="B48" s="2"/>
      <c r="C48" s="72" t="s">
        <v>78</v>
      </c>
      <c r="D48" s="202" t="s">
        <v>79</v>
      </c>
      <c r="E48" s="205"/>
      <c r="F48" s="206"/>
      <c r="G48" s="37" t="s">
        <v>80</v>
      </c>
      <c r="H48" s="31">
        <v>1</v>
      </c>
      <c r="I48" s="33">
        <v>24000</v>
      </c>
      <c r="J48" s="33">
        <f>H48*I48</f>
        <v>24000</v>
      </c>
      <c r="K48" s="73"/>
      <c r="L48" s="74"/>
      <c r="N48" s="75" t="s">
        <v>81</v>
      </c>
    </row>
    <row r="49" spans="2:18" s="75" customFormat="1" ht="12.75" x14ac:dyDescent="0.2">
      <c r="B49" s="2"/>
      <c r="C49" s="72" t="s">
        <v>82</v>
      </c>
      <c r="D49" s="76" t="s">
        <v>83</v>
      </c>
      <c r="E49" s="77"/>
      <c r="F49" s="78"/>
      <c r="G49" s="37" t="s">
        <v>30</v>
      </c>
      <c r="H49" s="31">
        <v>27</v>
      </c>
      <c r="I49" s="33">
        <v>500</v>
      </c>
      <c r="J49" s="33">
        <f>H49*I49</f>
        <v>13500</v>
      </c>
      <c r="K49" s="73"/>
      <c r="L49" s="74"/>
      <c r="N49" s="75" t="s">
        <v>84</v>
      </c>
    </row>
    <row r="50" spans="2:18" s="75" customFormat="1" ht="12.75" x14ac:dyDescent="0.2">
      <c r="B50" s="2"/>
      <c r="C50" s="72" t="s">
        <v>85</v>
      </c>
      <c r="D50" s="76" t="s">
        <v>86</v>
      </c>
      <c r="E50" s="77"/>
      <c r="F50" s="77"/>
      <c r="G50" s="37" t="s">
        <v>30</v>
      </c>
      <c r="H50" s="97">
        <v>35</v>
      </c>
      <c r="I50" s="33">
        <v>360</v>
      </c>
      <c r="J50" s="33">
        <f>H50*I50</f>
        <v>12600</v>
      </c>
      <c r="K50" s="73"/>
      <c r="L50" s="74"/>
      <c r="N50" s="75" t="s">
        <v>87</v>
      </c>
    </row>
    <row r="51" spans="2:18" s="75" customFormat="1" ht="13.5" thickBot="1" x14ac:dyDescent="0.25">
      <c r="B51" s="2"/>
      <c r="C51" s="72" t="s">
        <v>88</v>
      </c>
      <c r="D51" s="99" t="s">
        <v>89</v>
      </c>
      <c r="E51" s="77"/>
      <c r="F51" s="77"/>
      <c r="G51" s="100" t="s">
        <v>30</v>
      </c>
      <c r="H51" s="98">
        <v>3</v>
      </c>
      <c r="I51" s="101">
        <v>10000</v>
      </c>
      <c r="J51" s="33">
        <f>H51*I51</f>
        <v>30000</v>
      </c>
      <c r="K51" s="102"/>
      <c r="L51" s="74"/>
      <c r="N51" s="75" t="s">
        <v>90</v>
      </c>
    </row>
    <row r="52" spans="2:18" ht="19.899999999999999" customHeight="1" thickBot="1" x14ac:dyDescent="0.25">
      <c r="B52" s="29"/>
      <c r="C52" s="15" t="s">
        <v>91</v>
      </c>
      <c r="D52" s="17" t="s">
        <v>92</v>
      </c>
      <c r="E52" s="17"/>
      <c r="F52" s="19"/>
      <c r="G52" s="19"/>
      <c r="H52" s="43"/>
      <c r="I52" s="43"/>
      <c r="J52" s="43"/>
      <c r="K52" s="23">
        <f>SUM(J53:J55)</f>
        <v>46000</v>
      </c>
      <c r="N52" s="1" t="s">
        <v>93</v>
      </c>
      <c r="R52" s="25"/>
    </row>
    <row r="53" spans="2:18" ht="4.9000000000000004" customHeight="1" x14ac:dyDescent="0.2">
      <c r="B53" s="29"/>
      <c r="C53" s="68"/>
      <c r="D53" s="45"/>
      <c r="E53" s="28"/>
      <c r="F53" s="29"/>
      <c r="G53" s="45"/>
      <c r="H53" s="79"/>
      <c r="I53" s="79"/>
      <c r="J53" s="79"/>
      <c r="K53" s="80"/>
    </row>
    <row r="54" spans="2:18" ht="12.75" x14ac:dyDescent="0.2">
      <c r="B54" s="29"/>
      <c r="C54" s="72" t="s">
        <v>94</v>
      </c>
      <c r="D54" s="81" t="s">
        <v>95</v>
      </c>
      <c r="E54" s="77"/>
      <c r="F54" s="78"/>
      <c r="G54" s="37" t="s">
        <v>58</v>
      </c>
      <c r="H54" s="97">
        <v>2</v>
      </c>
      <c r="I54" s="33">
        <v>15000</v>
      </c>
      <c r="J54" s="33">
        <f>H54*I54</f>
        <v>30000</v>
      </c>
      <c r="K54" s="82"/>
      <c r="N54" s="104" t="s">
        <v>96</v>
      </c>
    </row>
    <row r="55" spans="2:18" ht="13.5" thickBot="1" x14ac:dyDescent="0.25">
      <c r="B55" s="29"/>
      <c r="C55" s="72" t="s">
        <v>97</v>
      </c>
      <c r="D55" s="81" t="s">
        <v>98</v>
      </c>
      <c r="E55" s="77"/>
      <c r="F55" s="78"/>
      <c r="G55" s="37" t="s">
        <v>58</v>
      </c>
      <c r="H55" s="97">
        <v>2</v>
      </c>
      <c r="I55" s="33">
        <v>8000</v>
      </c>
      <c r="J55" s="33">
        <f>H55*I55</f>
        <v>16000</v>
      </c>
      <c r="K55" s="11"/>
      <c r="N55" s="104"/>
    </row>
    <row r="56" spans="2:18" s="90" customFormat="1" ht="17.25" customHeight="1" thickBot="1" x14ac:dyDescent="0.3">
      <c r="B56" s="29"/>
      <c r="C56" s="83" t="s">
        <v>99</v>
      </c>
      <c r="D56" s="84"/>
      <c r="E56" s="84"/>
      <c r="F56" s="85"/>
      <c r="G56" s="85"/>
      <c r="H56" s="86"/>
      <c r="I56" s="86"/>
      <c r="J56" s="87" t="s">
        <v>100</v>
      </c>
      <c r="K56" s="88">
        <f>K15+K45+K22+K52</f>
        <v>586760</v>
      </c>
      <c r="L56" s="89"/>
    </row>
    <row r="57" spans="2:18" s="90" customFormat="1" ht="17.25" customHeight="1" thickBot="1" x14ac:dyDescent="0.3">
      <c r="B57" s="29"/>
      <c r="C57" s="83" t="s">
        <v>101</v>
      </c>
      <c r="D57" s="84"/>
      <c r="E57" s="84"/>
      <c r="F57" s="85"/>
      <c r="G57" s="85"/>
      <c r="H57" s="86"/>
      <c r="I57" s="86"/>
      <c r="J57" s="87" t="s">
        <v>100</v>
      </c>
      <c r="K57" s="88">
        <f>+K56*0.1</f>
        <v>58676</v>
      </c>
      <c r="L57" s="89"/>
    </row>
    <row r="58" spans="2:18" s="90" customFormat="1" ht="17.25" customHeight="1" thickBot="1" x14ac:dyDescent="0.3">
      <c r="B58" s="29"/>
      <c r="C58" s="83" t="s">
        <v>102</v>
      </c>
      <c r="D58" s="84"/>
      <c r="E58" s="84"/>
      <c r="F58" s="85"/>
      <c r="G58" s="85"/>
      <c r="H58" s="86"/>
      <c r="I58" s="86"/>
      <c r="J58" s="87" t="s">
        <v>100</v>
      </c>
      <c r="K58" s="88">
        <f>+K56+K57</f>
        <v>645436</v>
      </c>
      <c r="L58" s="89"/>
      <c r="O58" s="75"/>
    </row>
    <row r="59" spans="2:18" s="90" customFormat="1" ht="17.25" customHeight="1" thickBot="1" x14ac:dyDescent="0.3">
      <c r="B59" s="29"/>
      <c r="C59" s="83" t="s">
        <v>103</v>
      </c>
      <c r="D59" s="84"/>
      <c r="E59" s="84"/>
      <c r="F59" s="85"/>
      <c r="G59" s="85"/>
      <c r="H59" s="86"/>
      <c r="I59" s="86"/>
      <c r="J59" s="87" t="s">
        <v>100</v>
      </c>
      <c r="K59" s="88">
        <f>K60-K58</f>
        <v>116178.47999999998</v>
      </c>
      <c r="L59" s="89"/>
    </row>
    <row r="60" spans="2:18" s="90" customFormat="1" ht="17.25" customHeight="1" thickBot="1" x14ac:dyDescent="0.3">
      <c r="B60" s="29"/>
      <c r="C60" s="83" t="s">
        <v>104</v>
      </c>
      <c r="D60" s="84"/>
      <c r="E60" s="84"/>
      <c r="F60" s="85"/>
      <c r="G60" s="85"/>
      <c r="H60" s="86"/>
      <c r="I60" s="86"/>
      <c r="J60" s="87" t="s">
        <v>100</v>
      </c>
      <c r="K60" s="88">
        <f>K58*1.18</f>
        <v>761614.48</v>
      </c>
      <c r="L60" s="89"/>
      <c r="N60" s="105" t="s">
        <v>105</v>
      </c>
    </row>
    <row r="61" spans="2:18" x14ac:dyDescent="0.2">
      <c r="M61" s="25"/>
      <c r="N61" s="1" t="s">
        <v>106</v>
      </c>
    </row>
    <row r="62" spans="2:18" ht="12" x14ac:dyDescent="0.2">
      <c r="C62" s="92" t="s">
        <v>107</v>
      </c>
      <c r="N62" s="93" t="s">
        <v>108</v>
      </c>
    </row>
    <row r="63" spans="2:18" ht="12.75" x14ac:dyDescent="0.2">
      <c r="C63" s="92"/>
      <c r="D63" s="95" t="s">
        <v>109</v>
      </c>
      <c r="N63" s="1" t="s">
        <v>110</v>
      </c>
    </row>
    <row r="64" spans="2:18" ht="12.75" x14ac:dyDescent="0.2">
      <c r="C64" s="92"/>
      <c r="D64" s="95" t="s">
        <v>111</v>
      </c>
      <c r="N64" s="93"/>
    </row>
    <row r="65" spans="3:14" ht="12" customHeight="1" x14ac:dyDescent="0.2">
      <c r="C65" s="94"/>
      <c r="D65" s="95" t="s">
        <v>112</v>
      </c>
      <c r="E65" s="96"/>
      <c r="F65" s="96"/>
      <c r="G65" s="96"/>
      <c r="H65" s="96"/>
      <c r="I65" s="96"/>
      <c r="J65" s="96"/>
      <c r="K65" s="96"/>
      <c r="N65" s="1" t="s">
        <v>113</v>
      </c>
    </row>
    <row r="66" spans="3:14" ht="12.75" x14ac:dyDescent="0.2">
      <c r="C66" s="94"/>
      <c r="D66" s="95" t="s">
        <v>114</v>
      </c>
      <c r="N66" s="93" t="s">
        <v>115</v>
      </c>
    </row>
    <row r="67" spans="3:14" ht="12.75" x14ac:dyDescent="0.2">
      <c r="C67" s="94"/>
      <c r="D67" s="95" t="s">
        <v>116</v>
      </c>
      <c r="N67" s="1" t="s">
        <v>117</v>
      </c>
    </row>
    <row r="68" spans="3:14" ht="12.75" x14ac:dyDescent="0.2">
      <c r="C68" s="94"/>
      <c r="D68" s="95" t="s">
        <v>118</v>
      </c>
    </row>
    <row r="69" spans="3:14" ht="12.75" x14ac:dyDescent="0.2">
      <c r="D69" s="95" t="s">
        <v>119</v>
      </c>
    </row>
    <row r="70" spans="3:14" ht="12.75" x14ac:dyDescent="0.2">
      <c r="D70" s="95" t="s">
        <v>120</v>
      </c>
    </row>
    <row r="71" spans="3:14" ht="12.75" x14ac:dyDescent="0.2">
      <c r="D71" s="95" t="s">
        <v>121</v>
      </c>
    </row>
    <row r="72" spans="3:14" ht="12.75" x14ac:dyDescent="0.2">
      <c r="D72" s="95" t="s">
        <v>122</v>
      </c>
    </row>
    <row r="73" spans="3:14" ht="12.75" x14ac:dyDescent="0.2">
      <c r="D73" s="95" t="s">
        <v>123</v>
      </c>
    </row>
    <row r="74" spans="3:14" ht="12.75" x14ac:dyDescent="0.2">
      <c r="D74" s="95" t="s">
        <v>124</v>
      </c>
    </row>
    <row r="75" spans="3:14" ht="12.75" x14ac:dyDescent="0.2">
      <c r="D75" s="95" t="s">
        <v>125</v>
      </c>
    </row>
    <row r="76" spans="3:14" ht="12.75" x14ac:dyDescent="0.2">
      <c r="D76" s="95" t="s">
        <v>126</v>
      </c>
    </row>
    <row r="77" spans="3:14" ht="12.75" x14ac:dyDescent="0.2">
      <c r="D77" s="95" t="s">
        <v>127</v>
      </c>
    </row>
    <row r="78" spans="3:14" ht="12.75" x14ac:dyDescent="0.2">
      <c r="D78" s="95" t="s">
        <v>128</v>
      </c>
    </row>
    <row r="79" spans="3:14" ht="12.75" x14ac:dyDescent="0.2">
      <c r="D79" s="95" t="s">
        <v>129</v>
      </c>
    </row>
  </sheetData>
  <mergeCells count="21">
    <mergeCell ref="C12:C13"/>
    <mergeCell ref="B2:D6"/>
    <mergeCell ref="E2:L6"/>
    <mergeCell ref="C9:K9"/>
    <mergeCell ref="C10:K10"/>
    <mergeCell ref="D12:F13"/>
    <mergeCell ref="G12:G13"/>
    <mergeCell ref="H12:H13"/>
    <mergeCell ref="I12:I13"/>
    <mergeCell ref="J12:J13"/>
    <mergeCell ref="K12:K13"/>
    <mergeCell ref="I8:K8"/>
    <mergeCell ref="D47:F47"/>
    <mergeCell ref="D48:F48"/>
    <mergeCell ref="D26:F26"/>
    <mergeCell ref="D27:F27"/>
    <mergeCell ref="D28:F28"/>
    <mergeCell ref="D29:F29"/>
    <mergeCell ref="D30:F30"/>
    <mergeCell ref="D33:F33"/>
    <mergeCell ref="D37:F37"/>
  </mergeCells>
  <phoneticPr fontId="13" type="noConversion"/>
  <printOptions horizontalCentered="1"/>
  <pageMargins left="0.59055118110236227" right="0.59055118110236227" top="0.78740157480314965" bottom="0.74803149606299213" header="0.6692913385826772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6C90-FDBF-4E42-805F-8A60F68ACC96}">
  <sheetPr>
    <tabColor rgb="FF00B050"/>
  </sheetPr>
  <dimension ref="B1:L30"/>
  <sheetViews>
    <sheetView showGridLines="0" tabSelected="1" zoomScaleNormal="100" zoomScaleSheetLayoutView="100" workbookViewId="0">
      <selection activeCell="G23" sqref="G23"/>
    </sheetView>
  </sheetViews>
  <sheetFormatPr baseColWidth="10" defaultColWidth="11.42578125" defaultRowHeight="12.75" x14ac:dyDescent="0.2"/>
  <cols>
    <col min="1" max="1" width="7.140625" style="1" customWidth="1"/>
    <col min="2" max="2" width="5.42578125" style="130" customWidth="1"/>
    <col min="3" max="3" width="65.7109375" style="130" customWidth="1"/>
    <col min="4" max="4" width="16.28515625" style="130" customWidth="1"/>
    <col min="5" max="5" width="5.7109375" style="1" customWidth="1"/>
    <col min="6" max="6" width="11.42578125" style="1"/>
    <col min="7" max="8" width="11.42578125" style="91"/>
    <col min="9" max="10" width="15" style="91" customWidth="1"/>
    <col min="11" max="11" width="14.85546875" style="91" customWidth="1"/>
    <col min="12" max="12" width="11.42578125" style="91"/>
    <col min="13" max="16384" width="11.42578125" style="1"/>
  </cols>
  <sheetData>
    <row r="1" spans="2:7" ht="13.5" thickBot="1" x14ac:dyDescent="0.25"/>
    <row r="2" spans="2:7" ht="10.15" customHeight="1" x14ac:dyDescent="0.2">
      <c r="B2" s="255" t="s">
        <v>0</v>
      </c>
      <c r="C2" s="256"/>
      <c r="D2" s="257"/>
    </row>
    <row r="3" spans="2:7" ht="10.15" customHeight="1" x14ac:dyDescent="0.2">
      <c r="B3" s="258"/>
      <c r="C3" s="259"/>
      <c r="D3" s="260"/>
    </row>
    <row r="4" spans="2:7" ht="10.15" customHeight="1" x14ac:dyDescent="0.2">
      <c r="B4" s="258"/>
      <c r="C4" s="259"/>
      <c r="D4" s="260"/>
    </row>
    <row r="5" spans="2:7" ht="10.15" customHeight="1" x14ac:dyDescent="0.2">
      <c r="B5" s="258"/>
      <c r="C5" s="259"/>
      <c r="D5" s="260"/>
    </row>
    <row r="6" spans="2:7" ht="10.15" customHeight="1" thickBot="1" x14ac:dyDescent="0.25">
      <c r="B6" s="261"/>
      <c r="C6" s="262"/>
      <c r="D6" s="263"/>
    </row>
    <row r="7" spans="2:7" ht="5.25" customHeight="1" x14ac:dyDescent="0.2">
      <c r="B7" s="191"/>
      <c r="C7" s="192"/>
      <c r="D7" s="133"/>
    </row>
    <row r="8" spans="2:7" ht="1.9" customHeight="1" thickBot="1" x14ac:dyDescent="0.3">
      <c r="B8" s="193"/>
      <c r="C8" s="194"/>
      <c r="D8" s="133"/>
    </row>
    <row r="9" spans="2:7" ht="46.9" customHeight="1" thickBot="1" x14ac:dyDescent="0.25">
      <c r="B9" s="264" t="s">
        <v>130</v>
      </c>
      <c r="C9" s="265"/>
      <c r="D9" s="266"/>
    </row>
    <row r="10" spans="2:7" ht="6" customHeight="1" x14ac:dyDescent="0.2">
      <c r="B10" s="132"/>
      <c r="D10" s="131"/>
    </row>
    <row r="11" spans="2:7" s="13" customFormat="1" ht="27.75" customHeight="1" x14ac:dyDescent="0.25">
      <c r="B11" s="377" t="s">
        <v>4</v>
      </c>
      <c r="C11" s="378" t="s">
        <v>5</v>
      </c>
      <c r="D11" s="379" t="s">
        <v>342</v>
      </c>
    </row>
    <row r="12" spans="2:7" ht="4.1500000000000004" customHeight="1" thickBot="1" x14ac:dyDescent="0.25">
      <c r="B12" s="191"/>
      <c r="C12" s="192"/>
      <c r="D12" s="133"/>
    </row>
    <row r="13" spans="2:7" s="91" customFormat="1" ht="29.25" customHeight="1" thickBot="1" x14ac:dyDescent="0.25">
      <c r="B13" s="380">
        <v>1</v>
      </c>
      <c r="C13" s="381" t="s">
        <v>131</v>
      </c>
      <c r="D13" s="382"/>
      <c r="E13" s="1"/>
      <c r="F13" s="1"/>
      <c r="G13" s="122"/>
    </row>
    <row r="14" spans="2:7" s="91" customFormat="1" ht="22.5" customHeight="1" x14ac:dyDescent="0.2">
      <c r="B14" s="383">
        <v>1.01</v>
      </c>
      <c r="C14" s="384" t="s">
        <v>132</v>
      </c>
      <c r="D14" s="385">
        <f>+'ITEMIZADO CB 1-2'!J35</f>
        <v>0</v>
      </c>
      <c r="E14" s="1"/>
      <c r="F14" s="93"/>
    </row>
    <row r="15" spans="2:7" s="91" customFormat="1" ht="22.5" customHeight="1" x14ac:dyDescent="0.2">
      <c r="B15" s="386">
        <v>1.02</v>
      </c>
      <c r="C15" s="387" t="s">
        <v>133</v>
      </c>
      <c r="D15" s="388">
        <f>+'ITEMIZADO CARABAMBA1'!J24</f>
        <v>0</v>
      </c>
      <c r="E15" s="1"/>
      <c r="F15" s="93"/>
    </row>
    <row r="16" spans="2:7" s="91" customFormat="1" ht="22.5" customHeight="1" x14ac:dyDescent="0.2">
      <c r="B16" s="386">
        <v>1.03</v>
      </c>
      <c r="C16" s="387" t="s">
        <v>134</v>
      </c>
      <c r="D16" s="388">
        <f>+'ITEMIZADO NIÑO BAJO'!J35</f>
        <v>0</v>
      </c>
      <c r="E16" s="1"/>
      <c r="F16" s="93"/>
    </row>
    <row r="17" spans="2:12" s="91" customFormat="1" ht="22.5" customHeight="1" x14ac:dyDescent="0.2">
      <c r="B17" s="386">
        <v>1.04</v>
      </c>
      <c r="C17" s="387" t="s">
        <v>135</v>
      </c>
      <c r="D17" s="388">
        <f>+'ITEMIZADO TOMABAL 5'!J35</f>
        <v>0</v>
      </c>
      <c r="E17" s="1"/>
      <c r="F17" s="93"/>
    </row>
    <row r="18" spans="2:12" s="91" customFormat="1" ht="22.5" customHeight="1" thickBot="1" x14ac:dyDescent="0.25">
      <c r="B18" s="383">
        <v>1.05</v>
      </c>
      <c r="C18" s="384" t="s">
        <v>136</v>
      </c>
      <c r="D18" s="389">
        <f>+'ITEMIZADO CB-3'!J35</f>
        <v>0</v>
      </c>
      <c r="E18" s="1"/>
      <c r="F18" s="93"/>
    </row>
    <row r="19" spans="2:12" s="91" customFormat="1" ht="23.25" customHeight="1" thickBot="1" x14ac:dyDescent="0.25">
      <c r="B19" s="380">
        <v>2</v>
      </c>
      <c r="C19" s="381" t="s">
        <v>137</v>
      </c>
      <c r="D19" s="382"/>
      <c r="E19" s="1"/>
      <c r="F19" s="1"/>
    </row>
    <row r="20" spans="2:12" s="91" customFormat="1" ht="22.5" customHeight="1" x14ac:dyDescent="0.2">
      <c r="B20" s="383">
        <v>2.0099999999999998</v>
      </c>
      <c r="C20" s="384" t="s">
        <v>138</v>
      </c>
      <c r="D20" s="390">
        <f>+'ITEMIZADO SB1'!K35</f>
        <v>0</v>
      </c>
      <c r="E20" s="1"/>
      <c r="F20" s="93"/>
    </row>
    <row r="21" spans="2:12" s="91" customFormat="1" ht="22.5" customHeight="1" x14ac:dyDescent="0.2">
      <c r="B21" s="386">
        <v>2.02</v>
      </c>
      <c r="C21" s="387" t="s">
        <v>139</v>
      </c>
      <c r="D21" s="388">
        <f>+'ITEMIZADO NAP3'!J35</f>
        <v>0</v>
      </c>
      <c r="E21" s="1"/>
      <c r="F21" s="93"/>
    </row>
    <row r="22" spans="2:12" s="91" customFormat="1" ht="22.5" customHeight="1" x14ac:dyDescent="0.2">
      <c r="B22" s="386">
        <v>2.0299999999999998</v>
      </c>
      <c r="C22" s="387" t="s">
        <v>140</v>
      </c>
      <c r="D22" s="388">
        <f>+'ITEMIZADO OSO 3'!J35</f>
        <v>0</v>
      </c>
      <c r="E22" s="1"/>
      <c r="F22" s="93"/>
    </row>
    <row r="23" spans="2:12" s="91" customFormat="1" ht="22.5" customHeight="1" x14ac:dyDescent="0.2">
      <c r="B23" s="386">
        <v>2.04</v>
      </c>
      <c r="C23" s="387" t="s">
        <v>141</v>
      </c>
      <c r="D23" s="388">
        <f>+'ITEMIZADO SANTANERO 1'!J35</f>
        <v>0</v>
      </c>
      <c r="E23" s="1"/>
      <c r="F23" s="93"/>
    </row>
    <row r="24" spans="2:12" s="91" customFormat="1" ht="22.5" customHeight="1" thickBot="1" x14ac:dyDescent="0.25">
      <c r="B24" s="383">
        <v>2.0499999999999998</v>
      </c>
      <c r="C24" s="384" t="s">
        <v>142</v>
      </c>
      <c r="D24" s="390">
        <f>+'ITEMIZADO CALVAYUNQUE'!J35</f>
        <v>0</v>
      </c>
      <c r="E24" s="1"/>
      <c r="F24" s="93"/>
    </row>
    <row r="25" spans="2:12" s="90" customFormat="1" ht="25.5" customHeight="1" thickBot="1" x14ac:dyDescent="0.3">
      <c r="B25" s="391" t="s">
        <v>343</v>
      </c>
      <c r="C25" s="392"/>
      <c r="D25" s="393">
        <f>+D14+D15+D16+D17+D18+D20+D21+D22+D23+D24</f>
        <v>0</v>
      </c>
      <c r="G25" s="13"/>
      <c r="H25" s="13"/>
      <c r="I25" s="13"/>
      <c r="J25" s="13"/>
      <c r="K25" s="13"/>
      <c r="L25" s="13"/>
    </row>
    <row r="26" spans="2:12" s="90" customFormat="1" ht="6.75" customHeight="1" x14ac:dyDescent="0.25">
      <c r="B26" s="195"/>
      <c r="C26" s="195"/>
      <c r="D26" s="196"/>
      <c r="G26" s="13"/>
      <c r="H26" s="13"/>
      <c r="I26" s="13"/>
      <c r="J26" s="13"/>
      <c r="K26" s="13"/>
      <c r="L26" s="13"/>
    </row>
    <row r="27" spans="2:12" x14ac:dyDescent="0.2">
      <c r="B27" s="195"/>
    </row>
    <row r="28" spans="2:12" x14ac:dyDescent="0.2">
      <c r="B28" s="197"/>
    </row>
    <row r="29" spans="2:12" x14ac:dyDescent="0.2">
      <c r="B29" s="197"/>
    </row>
    <row r="30" spans="2:12" x14ac:dyDescent="0.2">
      <c r="B30" s="197"/>
    </row>
  </sheetData>
  <mergeCells count="5">
    <mergeCell ref="B2:D6"/>
    <mergeCell ref="B9:D9"/>
    <mergeCell ref="C13:D13"/>
    <mergeCell ref="C19:D19"/>
    <mergeCell ref="B25:C2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B050"/>
  </sheetPr>
  <dimension ref="B2:N23"/>
  <sheetViews>
    <sheetView showGridLines="0" zoomScaleNormal="100" zoomScaleSheetLayoutView="85" workbookViewId="0">
      <selection activeCell="G25" sqref="G25"/>
    </sheetView>
  </sheetViews>
  <sheetFormatPr baseColWidth="10" defaultColWidth="11.42578125" defaultRowHeight="12.75" x14ac:dyDescent="0.2"/>
  <cols>
    <col min="1" max="1" width="8.5703125" style="1" customWidth="1"/>
    <col min="2" max="2" width="49.42578125" style="130" customWidth="1"/>
    <col min="3" max="3" width="8.28515625" style="130" customWidth="1"/>
    <col min="4" max="4" width="11.42578125" style="134"/>
    <col min="5" max="12" width="15.5703125" style="134" customWidth="1"/>
    <col min="13" max="14" width="15.5703125" style="130" customWidth="1"/>
    <col min="15" max="16384" width="11.42578125" style="1"/>
  </cols>
  <sheetData>
    <row r="2" spans="2:14" ht="5.25" customHeight="1" x14ac:dyDescent="0.2"/>
    <row r="3" spans="2:14" ht="1.9" customHeight="1" x14ac:dyDescent="0.2">
      <c r="B3" s="167"/>
    </row>
    <row r="4" spans="2:14" ht="46.9" customHeight="1" thickBot="1" x14ac:dyDescent="0.25">
      <c r="B4" s="276" t="s">
        <v>143</v>
      </c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</row>
    <row r="5" spans="2:14" ht="36" customHeight="1" thickBot="1" x14ac:dyDescent="0.25">
      <c r="B5" s="271" t="s">
        <v>144</v>
      </c>
      <c r="C5" s="269" t="s">
        <v>145</v>
      </c>
      <c r="D5" s="270"/>
      <c r="E5" s="267" t="s">
        <v>131</v>
      </c>
      <c r="F5" s="268"/>
      <c r="G5" s="268"/>
      <c r="H5" s="268"/>
      <c r="I5" s="268"/>
      <c r="J5" s="273" t="s">
        <v>146</v>
      </c>
      <c r="K5" s="274"/>
      <c r="L5" s="274"/>
      <c r="M5" s="274"/>
      <c r="N5" s="275"/>
    </row>
    <row r="6" spans="2:14" s="90" customFormat="1" ht="40.15" customHeight="1" thickBot="1" x14ac:dyDescent="0.3">
      <c r="B6" s="272"/>
      <c r="C6" s="168" t="s">
        <v>147</v>
      </c>
      <c r="D6" s="169" t="s">
        <v>148</v>
      </c>
      <c r="E6" s="170" t="s">
        <v>132</v>
      </c>
      <c r="F6" s="171" t="s">
        <v>133</v>
      </c>
      <c r="G6" s="171" t="s">
        <v>134</v>
      </c>
      <c r="H6" s="171" t="s">
        <v>135</v>
      </c>
      <c r="I6" s="172" t="s">
        <v>136</v>
      </c>
      <c r="J6" s="198" t="s">
        <v>138</v>
      </c>
      <c r="K6" s="199" t="s">
        <v>139</v>
      </c>
      <c r="L6" s="200" t="s">
        <v>140</v>
      </c>
      <c r="M6" s="200" t="s">
        <v>141</v>
      </c>
      <c r="N6" s="201" t="s">
        <v>142</v>
      </c>
    </row>
    <row r="7" spans="2:14" s="90" customFormat="1" ht="18.600000000000001" customHeight="1" x14ac:dyDescent="0.25">
      <c r="B7" s="173" t="s">
        <v>149</v>
      </c>
      <c r="C7" s="174"/>
      <c r="D7" s="175"/>
      <c r="E7" s="176"/>
      <c r="F7" s="177"/>
      <c r="G7" s="177"/>
      <c r="H7" s="177"/>
      <c r="I7" s="177"/>
      <c r="J7" s="178"/>
      <c r="K7" s="179"/>
      <c r="L7" s="180"/>
      <c r="M7" s="180"/>
      <c r="N7" s="181"/>
    </row>
    <row r="8" spans="2:14" s="90" customFormat="1" ht="18" customHeight="1" x14ac:dyDescent="0.25">
      <c r="B8" s="182" t="s">
        <v>150</v>
      </c>
      <c r="C8" s="147" t="s">
        <v>151</v>
      </c>
      <c r="D8" s="135">
        <f>SUM(E8:N8)</f>
        <v>7310</v>
      </c>
      <c r="E8" s="136">
        <f>'CB 1-2'!D8</f>
        <v>660</v>
      </c>
      <c r="F8" s="137">
        <f>CARABAMBA1!D8</f>
        <v>210</v>
      </c>
      <c r="G8" s="137">
        <f>'NIÑO BAJO'!D8</f>
        <v>360</v>
      </c>
      <c r="H8" s="137">
        <f>'TOMABAL 5'!$D$8</f>
        <v>420</v>
      </c>
      <c r="I8" s="138">
        <f>'CB-3'!D8</f>
        <v>870</v>
      </c>
      <c r="J8" s="136">
        <f>'SB1'!D8</f>
        <v>660</v>
      </c>
      <c r="K8" s="139">
        <f>'NAP 3'!D8</f>
        <v>1470</v>
      </c>
      <c r="L8" s="137">
        <f>'OSO 3'!D8</f>
        <v>980</v>
      </c>
      <c r="M8" s="137">
        <f>'SANTANERO 1'!D8</f>
        <v>720</v>
      </c>
      <c r="N8" s="140">
        <f>CALVAYUNQUE!D8</f>
        <v>960</v>
      </c>
    </row>
    <row r="9" spans="2:14" s="90" customFormat="1" ht="18" customHeight="1" x14ac:dyDescent="0.25">
      <c r="B9" s="182" t="s">
        <v>152</v>
      </c>
      <c r="C9" s="147" t="s">
        <v>151</v>
      </c>
      <c r="D9" s="135">
        <f>SUM(E9:N9)</f>
        <v>4320</v>
      </c>
      <c r="E9" s="141">
        <f>'CB 1-2'!D12</f>
        <v>480</v>
      </c>
      <c r="F9" s="137">
        <f>CARABAMBA1!D10</f>
        <v>240</v>
      </c>
      <c r="G9" s="137">
        <f>'NIÑO BAJO'!D11</f>
        <v>360</v>
      </c>
      <c r="H9" s="137">
        <f>'TOMABAL 5'!$D$11</f>
        <v>360</v>
      </c>
      <c r="I9" s="142">
        <f>'CB-3'!D13</f>
        <v>480</v>
      </c>
      <c r="J9" s="136">
        <f>'SB1'!D13</f>
        <v>480</v>
      </c>
      <c r="K9" s="139">
        <f>'NAP 3'!D16</f>
        <v>720</v>
      </c>
      <c r="L9" s="137">
        <f>'OSO 3'!D14</f>
        <v>480</v>
      </c>
      <c r="M9" s="137">
        <f>'SANTANERO 1'!D13</f>
        <v>240</v>
      </c>
      <c r="N9" s="140">
        <f>CALVAYUNQUE!D14</f>
        <v>480</v>
      </c>
    </row>
    <row r="10" spans="2:14" s="90" customFormat="1" ht="18" customHeight="1" x14ac:dyDescent="0.25">
      <c r="B10" s="182" t="s">
        <v>49</v>
      </c>
      <c r="C10" s="147" t="s">
        <v>153</v>
      </c>
      <c r="D10" s="135">
        <f t="shared" ref="D10:D11" si="0">SUM(E10:N10)</f>
        <v>30</v>
      </c>
      <c r="E10" s="141">
        <f>'CB 1-2'!D17</f>
        <v>2</v>
      </c>
      <c r="F10" s="137" t="s">
        <v>154</v>
      </c>
      <c r="G10" s="137">
        <f>'NIÑO BAJO'!D15</f>
        <v>2</v>
      </c>
      <c r="H10" s="137">
        <f>'TOMABAL 5'!D15</f>
        <v>2</v>
      </c>
      <c r="I10" s="142">
        <f>'CB-3'!D18</f>
        <v>4</v>
      </c>
      <c r="J10" s="136">
        <f>'SB1'!D18</f>
        <v>4</v>
      </c>
      <c r="K10" s="139">
        <f>'NAP 3'!D23</f>
        <v>7</v>
      </c>
      <c r="L10" s="137">
        <f>'OSO 3'!D19</f>
        <v>3</v>
      </c>
      <c r="M10" s="137">
        <f>'SANTANERO 1'!D16</f>
        <v>2</v>
      </c>
      <c r="N10" s="140">
        <f>CALVAYUNQUE!D19</f>
        <v>4</v>
      </c>
    </row>
    <row r="11" spans="2:14" s="90" customFormat="1" ht="18" customHeight="1" x14ac:dyDescent="0.25">
      <c r="B11" s="182" t="s">
        <v>155</v>
      </c>
      <c r="C11" s="147" t="s">
        <v>153</v>
      </c>
      <c r="D11" s="135">
        <f t="shared" si="0"/>
        <v>30</v>
      </c>
      <c r="E11" s="141">
        <f>'CB 1-2'!D17</f>
        <v>2</v>
      </c>
      <c r="F11" s="137" t="s">
        <v>154</v>
      </c>
      <c r="G11" s="137">
        <f>'NIÑO BAJO'!D15</f>
        <v>2</v>
      </c>
      <c r="H11" s="137">
        <f>'TOMABAL 5'!D15</f>
        <v>2</v>
      </c>
      <c r="I11" s="142">
        <f>'CB-3'!D18</f>
        <v>4</v>
      </c>
      <c r="J11" s="136">
        <f>'SB1'!D18</f>
        <v>4</v>
      </c>
      <c r="K11" s="139">
        <f>'NAP 3'!D23</f>
        <v>7</v>
      </c>
      <c r="L11" s="137">
        <f>'OSO 3'!D19</f>
        <v>3</v>
      </c>
      <c r="M11" s="137">
        <f>'SANTANERO 1'!D16</f>
        <v>2</v>
      </c>
      <c r="N11" s="140">
        <f>CALVAYUNQUE!D19</f>
        <v>4</v>
      </c>
    </row>
    <row r="12" spans="2:14" ht="18" customHeight="1" x14ac:dyDescent="0.2">
      <c r="B12" s="173" t="s">
        <v>156</v>
      </c>
      <c r="C12" s="176"/>
      <c r="D12" s="176"/>
      <c r="E12" s="176"/>
      <c r="F12" s="177"/>
      <c r="G12" s="177"/>
      <c r="H12" s="177"/>
      <c r="I12" s="177"/>
      <c r="J12" s="178"/>
      <c r="K12" s="179"/>
      <c r="L12" s="180"/>
      <c r="M12" s="180"/>
      <c r="N12" s="181"/>
    </row>
    <row r="13" spans="2:14" ht="18" customHeight="1" x14ac:dyDescent="0.2">
      <c r="B13" s="183" t="s">
        <v>157</v>
      </c>
      <c r="C13" s="147"/>
      <c r="D13" s="135"/>
      <c r="E13" s="143"/>
      <c r="F13" s="144"/>
      <c r="G13" s="145"/>
      <c r="H13" s="144"/>
      <c r="I13" s="146"/>
      <c r="J13" s="143"/>
      <c r="K13" s="145"/>
      <c r="L13" s="144"/>
      <c r="M13" s="147"/>
      <c r="N13" s="148"/>
    </row>
    <row r="14" spans="2:14" ht="18" customHeight="1" x14ac:dyDescent="0.2">
      <c r="B14" s="184" t="s">
        <v>158</v>
      </c>
      <c r="C14" s="147" t="s">
        <v>30</v>
      </c>
      <c r="D14" s="135">
        <f>SUM(E14:N14)</f>
        <v>20</v>
      </c>
      <c r="E14" s="149">
        <f>'CB 1-2'!D25</f>
        <v>2</v>
      </c>
      <c r="F14" s="147"/>
      <c r="G14" s="150">
        <f>'NIÑO BAJO'!D23</f>
        <v>2</v>
      </c>
      <c r="H14" s="151">
        <f>'TOMABAL 5'!D23</f>
        <v>2</v>
      </c>
      <c r="I14" s="152">
        <f>'CB-3'!D28</f>
        <v>2</v>
      </c>
      <c r="J14" s="149">
        <f>'SB1'!D28</f>
        <v>2</v>
      </c>
      <c r="K14" s="150">
        <f>'NAP 3'!D38</f>
        <v>4</v>
      </c>
      <c r="L14" s="151">
        <f>'OSO 3'!D28</f>
        <v>2</v>
      </c>
      <c r="M14" s="151">
        <f>'SANTANERO 1'!D24</f>
        <v>2</v>
      </c>
      <c r="N14" s="153">
        <f>CALVAYUNQUE!D29</f>
        <v>2</v>
      </c>
    </row>
    <row r="15" spans="2:14" ht="18" customHeight="1" x14ac:dyDescent="0.2">
      <c r="B15" s="185" t="s">
        <v>159</v>
      </c>
      <c r="C15" s="147" t="s">
        <v>30</v>
      </c>
      <c r="D15" s="135">
        <f>SUM(E15:N15)</f>
        <v>11</v>
      </c>
      <c r="E15" s="149">
        <f>'CB 1-2'!D26</f>
        <v>1</v>
      </c>
      <c r="F15" s="147"/>
      <c r="G15" s="150">
        <f>'NIÑO BAJO'!D24</f>
        <v>1</v>
      </c>
      <c r="H15" s="151">
        <f>'TOMABAL 5'!D24</f>
        <v>1</v>
      </c>
      <c r="I15" s="152">
        <f>'CB-3'!D29</f>
        <v>1</v>
      </c>
      <c r="J15" s="149">
        <f>'SB1'!D29</f>
        <v>1</v>
      </c>
      <c r="K15" s="150">
        <f>'NAP 3'!D39</f>
        <v>3</v>
      </c>
      <c r="L15" s="151">
        <f>'OSO 3'!D29</f>
        <v>1</v>
      </c>
      <c r="M15" s="151">
        <f>'SANTANERO 1'!D25</f>
        <v>1</v>
      </c>
      <c r="N15" s="153">
        <f>CALVAYUNQUE!D30</f>
        <v>1</v>
      </c>
    </row>
    <row r="16" spans="2:14" ht="18" customHeight="1" x14ac:dyDescent="0.2">
      <c r="B16" s="185" t="s">
        <v>160</v>
      </c>
      <c r="C16" s="147" t="s">
        <v>30</v>
      </c>
      <c r="D16" s="135">
        <f>SUM(E16:N16)</f>
        <v>9</v>
      </c>
      <c r="E16" s="149">
        <f>'CB 1-2'!D27</f>
        <v>1</v>
      </c>
      <c r="F16" s="147"/>
      <c r="G16" s="150">
        <f>'NIÑO BAJO'!D25</f>
        <v>1</v>
      </c>
      <c r="H16" s="151">
        <f>'TOMABAL 5'!D25</f>
        <v>1</v>
      </c>
      <c r="I16" s="152">
        <f>'CB-3'!D30</f>
        <v>1</v>
      </c>
      <c r="J16" s="149">
        <f>'SB1'!D30</f>
        <v>1</v>
      </c>
      <c r="K16" s="150">
        <f>'NAP 3'!D40</f>
        <v>1</v>
      </c>
      <c r="L16" s="151">
        <f>'OSO 3'!D30</f>
        <v>1</v>
      </c>
      <c r="M16" s="151">
        <f>'SANTANERO 1'!D26</f>
        <v>1</v>
      </c>
      <c r="N16" s="153">
        <f>CALVAYUNQUE!D31</f>
        <v>1</v>
      </c>
    </row>
    <row r="17" spans="2:14" s="90" customFormat="1" ht="18" customHeight="1" x14ac:dyDescent="0.25">
      <c r="B17" s="182" t="s">
        <v>161</v>
      </c>
      <c r="C17" s="147" t="s">
        <v>151</v>
      </c>
      <c r="D17" s="135">
        <f>SUM(E17:N17)</f>
        <v>715</v>
      </c>
      <c r="E17" s="136">
        <f>'CB 1-2'!D21</f>
        <v>70</v>
      </c>
      <c r="F17" s="144"/>
      <c r="G17" s="137">
        <f>'NIÑO BAJO'!D19</f>
        <v>70</v>
      </c>
      <c r="H17" s="137">
        <f>'TOMABAL 5'!D19</f>
        <v>60</v>
      </c>
      <c r="I17" s="138">
        <f>'CB-3'!D24</f>
        <v>70</v>
      </c>
      <c r="J17" s="136">
        <f>'SB1'!D24</f>
        <v>75</v>
      </c>
      <c r="K17" s="139">
        <f>'NAP 3'!D32</f>
        <v>150</v>
      </c>
      <c r="L17" s="137">
        <f>'OSO 3'!D24</f>
        <v>70</v>
      </c>
      <c r="M17" s="137">
        <f>'SANTANERO 1'!D20</f>
        <v>70</v>
      </c>
      <c r="N17" s="140">
        <f>CALVAYUNQUE!D25</f>
        <v>80</v>
      </c>
    </row>
    <row r="18" spans="2:14" ht="18" customHeight="1" x14ac:dyDescent="0.2">
      <c r="B18" s="186" t="s">
        <v>162</v>
      </c>
      <c r="C18" s="187"/>
      <c r="D18" s="135"/>
      <c r="E18" s="154"/>
      <c r="F18" s="155"/>
      <c r="G18" s="155"/>
      <c r="H18" s="155"/>
      <c r="I18" s="155"/>
      <c r="J18" s="156"/>
      <c r="K18" s="157"/>
      <c r="L18" s="158"/>
      <c r="M18" s="147"/>
      <c r="N18" s="148"/>
    </row>
    <row r="19" spans="2:14" ht="25.5" x14ac:dyDescent="0.2">
      <c r="B19" s="188" t="s">
        <v>163</v>
      </c>
      <c r="C19" s="147" t="s">
        <v>58</v>
      </c>
      <c r="D19" s="135">
        <f>SUM(E19:N19)</f>
        <v>44</v>
      </c>
      <c r="E19" s="136">
        <f>'CB 1-2'!D29</f>
        <v>4</v>
      </c>
      <c r="F19" s="158"/>
      <c r="G19" s="139">
        <f>'NIÑO BAJO'!D27</f>
        <v>4</v>
      </c>
      <c r="H19" s="137">
        <f>'TOMABAL 5'!D27</f>
        <v>4</v>
      </c>
      <c r="I19" s="138">
        <f>'CB-3'!D32</f>
        <v>4</v>
      </c>
      <c r="J19" s="136">
        <f>'SB1'!D32</f>
        <v>4</v>
      </c>
      <c r="K19" s="139">
        <f>'NAP 3'!D42</f>
        <v>9</v>
      </c>
      <c r="L19" s="137">
        <f>'OSO 3'!D32</f>
        <v>5</v>
      </c>
      <c r="M19" s="147">
        <f>'SANTANERO 1'!D28</f>
        <v>4</v>
      </c>
      <c r="N19" s="153">
        <f>CALVAYUNQUE!D33</f>
        <v>6</v>
      </c>
    </row>
    <row r="20" spans="2:14" ht="18" customHeight="1" x14ac:dyDescent="0.2">
      <c r="B20" s="189" t="s">
        <v>164</v>
      </c>
      <c r="C20" s="147" t="s">
        <v>58</v>
      </c>
      <c r="D20" s="135">
        <f>SUM(E20:N20)</f>
        <v>21</v>
      </c>
      <c r="E20" s="136">
        <f>'CB 1-2'!D30</f>
        <v>2</v>
      </c>
      <c r="F20" s="158">
        <v>0</v>
      </c>
      <c r="G20" s="137">
        <f>'NIÑO BAJO'!D28</f>
        <v>2</v>
      </c>
      <c r="H20" s="137">
        <f>'TOMABAL 5'!D28</f>
        <v>2</v>
      </c>
      <c r="I20" s="138">
        <f>'CB-3'!D33</f>
        <v>2</v>
      </c>
      <c r="J20" s="136">
        <f>'SB1'!D33</f>
        <v>2</v>
      </c>
      <c r="K20" s="139">
        <f>'NAP 3'!D43</f>
        <v>4</v>
      </c>
      <c r="L20" s="137">
        <f>'OSO 3'!D33</f>
        <v>2</v>
      </c>
      <c r="M20" s="147">
        <f>'SANTANERO 1'!D29</f>
        <v>2</v>
      </c>
      <c r="N20" s="153">
        <f>CALVAYUNQUE!D34</f>
        <v>3</v>
      </c>
    </row>
    <row r="21" spans="2:14" ht="18" customHeight="1" x14ac:dyDescent="0.2">
      <c r="B21" s="189" t="s">
        <v>165</v>
      </c>
      <c r="C21" s="147" t="s">
        <v>58</v>
      </c>
      <c r="D21" s="135">
        <f>SUM(E21:N21)</f>
        <v>59</v>
      </c>
      <c r="E21" s="136">
        <f>'CB 1-2'!D31</f>
        <v>6</v>
      </c>
      <c r="F21" s="158">
        <v>0</v>
      </c>
      <c r="G21" s="137">
        <f>'NIÑO BAJO'!D29</f>
        <v>6</v>
      </c>
      <c r="H21" s="137">
        <f>'TOMABAL 5'!D29</f>
        <v>6</v>
      </c>
      <c r="I21" s="138">
        <f>'CB-3'!D34</f>
        <v>6</v>
      </c>
      <c r="J21" s="136">
        <f>'SB1'!D34</f>
        <v>6</v>
      </c>
      <c r="K21" s="139">
        <f>'NAP 3'!D44</f>
        <v>10</v>
      </c>
      <c r="L21" s="137">
        <f>'OSO 3'!D34</f>
        <v>6</v>
      </c>
      <c r="M21" s="147">
        <f>'SANTANERO 1'!D30</f>
        <v>7</v>
      </c>
      <c r="N21" s="153">
        <f>CALVAYUNQUE!D35</f>
        <v>6</v>
      </c>
    </row>
    <row r="22" spans="2:14" ht="18" customHeight="1" x14ac:dyDescent="0.2">
      <c r="B22" s="184" t="s">
        <v>166</v>
      </c>
      <c r="C22" s="147" t="s">
        <v>58</v>
      </c>
      <c r="D22" s="135">
        <f>SUM(E22:N22)</f>
        <v>59</v>
      </c>
      <c r="E22" s="136">
        <f>'CB 1-2'!D32</f>
        <v>6</v>
      </c>
      <c r="F22" s="158">
        <v>0</v>
      </c>
      <c r="G22" s="137">
        <f>'NIÑO BAJO'!D30</f>
        <v>6</v>
      </c>
      <c r="H22" s="137">
        <f>'TOMABAL 5'!D30</f>
        <v>6</v>
      </c>
      <c r="I22" s="138">
        <f>'CB-3'!D35</f>
        <v>6</v>
      </c>
      <c r="J22" s="136">
        <f>'SB1'!D35</f>
        <v>6</v>
      </c>
      <c r="K22" s="139">
        <f>'NAP 3'!D45</f>
        <v>10</v>
      </c>
      <c r="L22" s="137">
        <f>'OSO 3'!D35</f>
        <v>6</v>
      </c>
      <c r="M22" s="147">
        <f>'SANTANERO 1'!D31</f>
        <v>7</v>
      </c>
      <c r="N22" s="153">
        <f>CALVAYUNQUE!D36</f>
        <v>6</v>
      </c>
    </row>
    <row r="23" spans="2:14" ht="18" customHeight="1" thickBot="1" x14ac:dyDescent="0.25">
      <c r="B23" s="190" t="s">
        <v>167</v>
      </c>
      <c r="C23" s="165" t="s">
        <v>58</v>
      </c>
      <c r="D23" s="159">
        <f>SUM(E23:N23)</f>
        <v>59</v>
      </c>
      <c r="E23" s="160">
        <f>'CB 1-2'!D33</f>
        <v>6</v>
      </c>
      <c r="F23" s="161">
        <v>0</v>
      </c>
      <c r="G23" s="162">
        <f>'NIÑO BAJO'!D31</f>
        <v>6</v>
      </c>
      <c r="H23" s="162">
        <f>'TOMABAL 5'!D31</f>
        <v>6</v>
      </c>
      <c r="I23" s="163">
        <f>'CB-3'!D36</f>
        <v>6</v>
      </c>
      <c r="J23" s="160">
        <f>'SB1'!D36</f>
        <v>6</v>
      </c>
      <c r="K23" s="164">
        <f>'NAP 3'!D46</f>
        <v>10</v>
      </c>
      <c r="L23" s="162">
        <f>'OSO 3'!D36</f>
        <v>6</v>
      </c>
      <c r="M23" s="165">
        <f>'SANTANERO 1'!D32</f>
        <v>7</v>
      </c>
      <c r="N23" s="166">
        <f>CALVAYUNQUE!D37</f>
        <v>6</v>
      </c>
    </row>
  </sheetData>
  <mergeCells count="5">
    <mergeCell ref="E5:I5"/>
    <mergeCell ref="C5:D5"/>
    <mergeCell ref="B5:B6"/>
    <mergeCell ref="J5:N5"/>
    <mergeCell ref="B4:N4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9BF1-AD06-4D37-853E-D1A7573EFAA4}">
  <sheetPr codeName="Hoja4">
    <tabColor theme="4" tint="0.59999389629810485"/>
  </sheetPr>
  <dimension ref="B1:R36"/>
  <sheetViews>
    <sheetView showGridLines="0" topLeftCell="A6" zoomScaleNormal="100" zoomScaleSheetLayoutView="100" workbookViewId="0">
      <selection activeCell="C25" sqref="C25:E25"/>
    </sheetView>
  </sheetViews>
  <sheetFormatPr baseColWidth="10" defaultColWidth="11.42578125" defaultRowHeight="11.25" x14ac:dyDescent="0.2"/>
  <cols>
    <col min="1" max="1" width="10" style="1" customWidth="1"/>
    <col min="2" max="2" width="8" style="1" customWidth="1"/>
    <col min="3" max="3" width="35.42578125" style="1" customWidth="1"/>
    <col min="4" max="4" width="14.28515625" style="1" customWidth="1"/>
    <col min="5" max="5" width="9.28515625" style="1" customWidth="1"/>
    <col min="6" max="6" width="7.5703125" style="1" customWidth="1"/>
    <col min="7" max="7" width="9.42578125" style="1" customWidth="1"/>
    <col min="8" max="8" width="11" style="1" bestFit="1" customWidth="1"/>
    <col min="9" max="9" width="12" style="1" bestFit="1" customWidth="1"/>
    <col min="10" max="10" width="17.7109375" style="1" customWidth="1"/>
    <col min="11" max="11" width="8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x14ac:dyDescent="0.2">
      <c r="B2" s="278" t="s">
        <v>168</v>
      </c>
      <c r="C2" s="279"/>
      <c r="D2" s="279"/>
      <c r="E2" s="279"/>
      <c r="F2" s="279"/>
      <c r="G2" s="279"/>
      <c r="H2" s="279"/>
      <c r="I2" s="279"/>
      <c r="J2" s="280"/>
    </row>
    <row r="3" spans="2:13" x14ac:dyDescent="0.2">
      <c r="B3" s="281"/>
      <c r="C3" s="282"/>
      <c r="D3" s="282"/>
      <c r="E3" s="282"/>
      <c r="F3" s="282"/>
      <c r="G3" s="282"/>
      <c r="H3" s="282"/>
      <c r="I3" s="282"/>
      <c r="J3" s="283"/>
    </row>
    <row r="4" spans="2:13" x14ac:dyDescent="0.2">
      <c r="B4" s="281"/>
      <c r="C4" s="282"/>
      <c r="D4" s="282"/>
      <c r="E4" s="282"/>
      <c r="F4" s="282"/>
      <c r="G4" s="282"/>
      <c r="H4" s="282"/>
      <c r="I4" s="282"/>
      <c r="J4" s="283"/>
    </row>
    <row r="5" spans="2:13" x14ac:dyDescent="0.2">
      <c r="B5" s="281"/>
      <c r="C5" s="282"/>
      <c r="D5" s="282"/>
      <c r="E5" s="282"/>
      <c r="F5" s="282"/>
      <c r="G5" s="282"/>
      <c r="H5" s="282"/>
      <c r="I5" s="282"/>
      <c r="J5" s="283"/>
    </row>
    <row r="6" spans="2:13" ht="12" thickBot="1" x14ac:dyDescent="0.25">
      <c r="B6" s="284"/>
      <c r="C6" s="285"/>
      <c r="D6" s="285"/>
      <c r="E6" s="285"/>
      <c r="F6" s="285"/>
      <c r="G6" s="285"/>
      <c r="H6" s="285"/>
      <c r="I6" s="285"/>
      <c r="J6" s="286"/>
    </row>
    <row r="7" spans="2:13" ht="7.5" customHeight="1" x14ac:dyDescent="0.2">
      <c r="B7" s="10"/>
      <c r="C7" s="2"/>
      <c r="D7" s="2"/>
      <c r="E7" s="2"/>
      <c r="J7" s="123"/>
    </row>
    <row r="8" spans="2:13" s="13" customFormat="1" x14ac:dyDescent="0.25">
      <c r="B8" s="305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306" t="s">
        <v>171</v>
      </c>
    </row>
    <row r="9" spans="2:13" s="13" customFormat="1" ht="25.15" customHeight="1" x14ac:dyDescent="0.25">
      <c r="B9" s="305"/>
      <c r="C9" s="305"/>
      <c r="D9" s="305"/>
      <c r="E9" s="305"/>
      <c r="F9" s="305"/>
      <c r="G9" s="305"/>
      <c r="H9" s="306"/>
      <c r="I9" s="306"/>
      <c r="J9" s="306"/>
    </row>
    <row r="10" spans="2:13" ht="8.25" customHeight="1" x14ac:dyDescent="0.25">
      <c r="B10" s="336"/>
      <c r="C10" s="337"/>
      <c r="D10" s="338"/>
      <c r="E10" s="338"/>
      <c r="F10" s="338"/>
      <c r="G10" s="338"/>
      <c r="H10" s="338"/>
      <c r="I10" s="338"/>
      <c r="J10" s="339"/>
    </row>
    <row r="11" spans="2:13" ht="16.899999999999999" customHeight="1" x14ac:dyDescent="0.2">
      <c r="B11" s="340">
        <v>1</v>
      </c>
      <c r="C11" s="341" t="s">
        <v>172</v>
      </c>
      <c r="D11" s="342"/>
      <c r="E11" s="342"/>
      <c r="F11" s="342"/>
      <c r="G11" s="342"/>
      <c r="H11" s="342"/>
      <c r="I11" s="343"/>
      <c r="J11" s="307">
        <f>+I12</f>
        <v>0</v>
      </c>
      <c r="M11" s="122"/>
    </row>
    <row r="12" spans="2:13" ht="16.899999999999999" customHeight="1" x14ac:dyDescent="0.2">
      <c r="B12" s="344"/>
      <c r="C12" s="345" t="s">
        <v>160</v>
      </c>
      <c r="D12" s="346"/>
      <c r="E12" s="347"/>
      <c r="F12" s="321" t="s">
        <v>30</v>
      </c>
      <c r="G12" s="348">
        <f>'CB 1-2'!D27</f>
        <v>1</v>
      </c>
      <c r="H12" s="349">
        <v>0</v>
      </c>
      <c r="I12" s="350">
        <f>+G12*H12</f>
        <v>0</v>
      </c>
      <c r="J12" s="351"/>
      <c r="L12" s="93"/>
    </row>
    <row r="13" spans="2:13" ht="16.899999999999999" customHeight="1" x14ac:dyDescent="0.2">
      <c r="B13" s="340">
        <v>2</v>
      </c>
      <c r="C13" s="341" t="s">
        <v>173</v>
      </c>
      <c r="D13" s="342"/>
      <c r="E13" s="342"/>
      <c r="F13" s="342"/>
      <c r="G13" s="342"/>
      <c r="H13" s="342"/>
      <c r="I13" s="343"/>
      <c r="J13" s="352">
        <f>+J14+J19+J24</f>
        <v>0</v>
      </c>
    </row>
    <row r="14" spans="2:13" ht="16.899999999999999" customHeight="1" x14ac:dyDescent="0.2">
      <c r="B14" s="353">
        <v>2.1</v>
      </c>
      <c r="C14" s="354" t="s">
        <v>174</v>
      </c>
      <c r="D14" s="354"/>
      <c r="E14" s="354"/>
      <c r="F14" s="354"/>
      <c r="G14" s="354"/>
      <c r="H14" s="354"/>
      <c r="I14" s="354"/>
      <c r="J14" s="355">
        <f>+I15+I16+I17+I18</f>
        <v>0</v>
      </c>
    </row>
    <row r="15" spans="2:13" ht="16.899999999999999" customHeight="1" x14ac:dyDescent="0.2">
      <c r="B15" s="356" t="s">
        <v>322</v>
      </c>
      <c r="C15" s="357" t="s">
        <v>150</v>
      </c>
      <c r="D15" s="357"/>
      <c r="E15" s="357"/>
      <c r="F15" s="321" t="s">
        <v>151</v>
      </c>
      <c r="G15" s="348">
        <f>'CB 1-2'!D8</f>
        <v>660</v>
      </c>
      <c r="H15" s="350">
        <v>0</v>
      </c>
      <c r="I15" s="350">
        <f>+G15*H15</f>
        <v>0</v>
      </c>
      <c r="J15" s="358"/>
      <c r="L15" s="93"/>
    </row>
    <row r="16" spans="2:13" ht="16.899999999999999" customHeight="1" x14ac:dyDescent="0.2">
      <c r="B16" s="356" t="s">
        <v>323</v>
      </c>
      <c r="C16" s="357" t="s">
        <v>152</v>
      </c>
      <c r="D16" s="357"/>
      <c r="E16" s="357"/>
      <c r="F16" s="321" t="s">
        <v>151</v>
      </c>
      <c r="G16" s="348">
        <f>'CB 1-2'!D12</f>
        <v>480</v>
      </c>
      <c r="H16" s="350">
        <v>0</v>
      </c>
      <c r="I16" s="350">
        <f t="shared" ref="I16:I18" si="0">+G16*H16</f>
        <v>0</v>
      </c>
      <c r="J16" s="358"/>
      <c r="L16" s="93"/>
    </row>
    <row r="17" spans="2:18" ht="16.899999999999999" customHeight="1" x14ac:dyDescent="0.2">
      <c r="B17" s="356" t="s">
        <v>324</v>
      </c>
      <c r="C17" s="357" t="s">
        <v>49</v>
      </c>
      <c r="D17" s="357"/>
      <c r="E17" s="357"/>
      <c r="F17" s="321" t="s">
        <v>58</v>
      </c>
      <c r="G17" s="348">
        <f>'CB 1-2'!D17</f>
        <v>2</v>
      </c>
      <c r="H17" s="350">
        <v>0</v>
      </c>
      <c r="I17" s="350">
        <f t="shared" si="0"/>
        <v>0</v>
      </c>
      <c r="J17" s="358"/>
      <c r="L17" s="93"/>
    </row>
    <row r="18" spans="2:18" ht="16.899999999999999" customHeight="1" x14ac:dyDescent="0.2">
      <c r="B18" s="356" t="s">
        <v>325</v>
      </c>
      <c r="C18" s="357" t="s">
        <v>155</v>
      </c>
      <c r="D18" s="357"/>
      <c r="E18" s="357"/>
      <c r="F18" s="321" t="s">
        <v>58</v>
      </c>
      <c r="G18" s="348">
        <f>'CB 1-2'!D17</f>
        <v>2</v>
      </c>
      <c r="H18" s="350">
        <v>0</v>
      </c>
      <c r="I18" s="350">
        <f t="shared" si="0"/>
        <v>0</v>
      </c>
      <c r="J18" s="358"/>
      <c r="L18" s="93"/>
    </row>
    <row r="19" spans="2:18" ht="16.899999999999999" customHeight="1" x14ac:dyDescent="0.2">
      <c r="B19" s="353">
        <v>2.2000000000000002</v>
      </c>
      <c r="C19" s="359" t="s">
        <v>156</v>
      </c>
      <c r="D19" s="360"/>
      <c r="E19" s="360"/>
      <c r="F19" s="360"/>
      <c r="G19" s="360"/>
      <c r="H19" s="360"/>
      <c r="I19" s="361"/>
      <c r="J19" s="362">
        <f>+I21+I22+I23</f>
        <v>0</v>
      </c>
      <c r="L19" s="93"/>
    </row>
    <row r="20" spans="2:18" ht="16.899999999999999" customHeight="1" x14ac:dyDescent="0.2">
      <c r="B20" s="363" t="s">
        <v>329</v>
      </c>
      <c r="C20" s="364" t="s">
        <v>157</v>
      </c>
      <c r="D20" s="365"/>
      <c r="E20" s="365"/>
      <c r="F20" s="365"/>
      <c r="G20" s="365"/>
      <c r="H20" s="365"/>
      <c r="I20" s="365"/>
      <c r="J20" s="366"/>
      <c r="L20" s="93"/>
    </row>
    <row r="21" spans="2:18" ht="16.899999999999999" customHeight="1" x14ac:dyDescent="0.2">
      <c r="B21" s="344" t="s">
        <v>330</v>
      </c>
      <c r="C21" s="357" t="s">
        <v>158</v>
      </c>
      <c r="D21" s="357"/>
      <c r="E21" s="357"/>
      <c r="F21" s="321" t="s">
        <v>30</v>
      </c>
      <c r="G21" s="348">
        <f>'CB 1-2'!D25</f>
        <v>2</v>
      </c>
      <c r="H21" s="350">
        <v>0</v>
      </c>
      <c r="I21" s="350">
        <f>+G21*H21</f>
        <v>0</v>
      </c>
      <c r="J21" s="358"/>
      <c r="L21" s="93"/>
    </row>
    <row r="22" spans="2:18" ht="16.899999999999999" customHeight="1" x14ac:dyDescent="0.2">
      <c r="B22" s="344" t="s">
        <v>331</v>
      </c>
      <c r="C22" s="357" t="s">
        <v>159</v>
      </c>
      <c r="D22" s="357"/>
      <c r="E22" s="357"/>
      <c r="F22" s="321" t="s">
        <v>30</v>
      </c>
      <c r="G22" s="348">
        <f>'CB 1-2'!D26</f>
        <v>1</v>
      </c>
      <c r="H22" s="349">
        <v>0</v>
      </c>
      <c r="I22" s="350">
        <f t="shared" ref="I22:I23" si="1">+G22*H22</f>
        <v>0</v>
      </c>
      <c r="J22" s="358"/>
      <c r="L22" s="93"/>
    </row>
    <row r="23" spans="2:18" ht="16.899999999999999" customHeight="1" x14ac:dyDescent="0.2">
      <c r="B23" s="356" t="s">
        <v>332</v>
      </c>
      <c r="C23" s="357" t="s">
        <v>161</v>
      </c>
      <c r="D23" s="357"/>
      <c r="E23" s="357"/>
      <c r="F23" s="321" t="s">
        <v>151</v>
      </c>
      <c r="G23" s="348">
        <f>'CB 1-2'!D21</f>
        <v>70</v>
      </c>
      <c r="H23" s="350">
        <v>0</v>
      </c>
      <c r="I23" s="350">
        <f t="shared" si="1"/>
        <v>0</v>
      </c>
      <c r="J23" s="358"/>
      <c r="L23" s="93"/>
    </row>
    <row r="24" spans="2:18" ht="16.899999999999999" customHeight="1" x14ac:dyDescent="0.2">
      <c r="B24" s="353">
        <v>2.2999999999999998</v>
      </c>
      <c r="C24" s="359" t="s">
        <v>162</v>
      </c>
      <c r="D24" s="360"/>
      <c r="E24" s="360"/>
      <c r="F24" s="360"/>
      <c r="G24" s="360"/>
      <c r="H24" s="360"/>
      <c r="I24" s="361"/>
      <c r="J24" s="362">
        <f>+I25+I26+I27+I28+I29</f>
        <v>0</v>
      </c>
      <c r="L24" s="93"/>
    </row>
    <row r="25" spans="2:18" ht="30" customHeight="1" x14ac:dyDescent="0.2">
      <c r="B25" s="344" t="s">
        <v>333</v>
      </c>
      <c r="C25" s="357" t="s">
        <v>163</v>
      </c>
      <c r="D25" s="357"/>
      <c r="E25" s="357"/>
      <c r="F25" s="321" t="s">
        <v>30</v>
      </c>
      <c r="G25" s="348">
        <f>'CB 1-2'!D29</f>
        <v>4</v>
      </c>
      <c r="H25" s="350">
        <v>0</v>
      </c>
      <c r="I25" s="350">
        <f>+G25*H25</f>
        <v>0</v>
      </c>
      <c r="J25" s="358"/>
      <c r="L25" s="93"/>
    </row>
    <row r="26" spans="2:18" ht="16.899999999999999" customHeight="1" x14ac:dyDescent="0.2">
      <c r="B26" s="344" t="s">
        <v>334</v>
      </c>
      <c r="C26" s="357" t="s">
        <v>164</v>
      </c>
      <c r="D26" s="357"/>
      <c r="E26" s="357"/>
      <c r="F26" s="321" t="s">
        <v>30</v>
      </c>
      <c r="G26" s="348">
        <f>'CB 1-2'!D30</f>
        <v>2</v>
      </c>
      <c r="H26" s="350">
        <v>0</v>
      </c>
      <c r="I26" s="350">
        <f t="shared" ref="I26:I29" si="2">+G26*H26</f>
        <v>0</v>
      </c>
      <c r="J26" s="358"/>
      <c r="L26" s="93"/>
    </row>
    <row r="27" spans="2:18" ht="16.899999999999999" customHeight="1" x14ac:dyDescent="0.2">
      <c r="B27" s="344" t="s">
        <v>335</v>
      </c>
      <c r="C27" s="357" t="s">
        <v>165</v>
      </c>
      <c r="D27" s="357"/>
      <c r="E27" s="357"/>
      <c r="F27" s="321" t="s">
        <v>30</v>
      </c>
      <c r="G27" s="348">
        <f>'CB 1-2'!D31</f>
        <v>6</v>
      </c>
      <c r="H27" s="350">
        <v>0</v>
      </c>
      <c r="I27" s="350">
        <f t="shared" si="2"/>
        <v>0</v>
      </c>
      <c r="J27" s="358"/>
      <c r="L27" s="93"/>
    </row>
    <row r="28" spans="2:18" ht="16.899999999999999" customHeight="1" x14ac:dyDescent="0.2">
      <c r="B28" s="344" t="s">
        <v>336</v>
      </c>
      <c r="C28" s="357" t="s">
        <v>166</v>
      </c>
      <c r="D28" s="357"/>
      <c r="E28" s="357"/>
      <c r="F28" s="321" t="s">
        <v>30</v>
      </c>
      <c r="G28" s="348">
        <f>'CB 1-2'!D32</f>
        <v>6</v>
      </c>
      <c r="H28" s="350">
        <v>0</v>
      </c>
      <c r="I28" s="350">
        <f t="shared" si="2"/>
        <v>0</v>
      </c>
      <c r="J28" s="358"/>
      <c r="L28" s="93"/>
    </row>
    <row r="29" spans="2:18" ht="16.899999999999999" customHeight="1" x14ac:dyDescent="0.2">
      <c r="B29" s="344" t="s">
        <v>337</v>
      </c>
      <c r="C29" s="357" t="s">
        <v>167</v>
      </c>
      <c r="D29" s="357"/>
      <c r="E29" s="357"/>
      <c r="F29" s="321" t="s">
        <v>30</v>
      </c>
      <c r="G29" s="348">
        <f>'CB 1-2'!D33</f>
        <v>6</v>
      </c>
      <c r="H29" s="350">
        <v>0</v>
      </c>
      <c r="I29" s="350">
        <f t="shared" si="2"/>
        <v>0</v>
      </c>
      <c r="J29" s="358"/>
      <c r="L29" s="93"/>
    </row>
    <row r="30" spans="2:18" s="90" customFormat="1" ht="24" customHeight="1" x14ac:dyDescent="0.25">
      <c r="B30" s="367" t="s">
        <v>175</v>
      </c>
      <c r="C30" s="367"/>
      <c r="D30" s="367"/>
      <c r="E30" s="367"/>
      <c r="F30" s="367"/>
      <c r="G30" s="367"/>
      <c r="H30" s="367"/>
      <c r="I30" s="367"/>
      <c r="J30" s="368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369" t="s">
        <v>338</v>
      </c>
      <c r="C31" s="370"/>
      <c r="D31" s="370"/>
      <c r="E31" s="370"/>
      <c r="F31" s="370"/>
      <c r="G31" s="370"/>
      <c r="H31" s="371"/>
      <c r="I31" s="372">
        <v>0</v>
      </c>
      <c r="J31" s="368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369" t="s">
        <v>339</v>
      </c>
      <c r="C32" s="370"/>
      <c r="D32" s="370"/>
      <c r="E32" s="370"/>
      <c r="F32" s="370"/>
      <c r="G32" s="370"/>
      <c r="H32" s="371"/>
      <c r="I32" s="372">
        <v>0</v>
      </c>
      <c r="J32" s="368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373" t="s">
        <v>344</v>
      </c>
      <c r="C33" s="373"/>
      <c r="D33" s="373"/>
      <c r="E33" s="373"/>
      <c r="F33" s="373"/>
      <c r="G33" s="373"/>
      <c r="H33" s="373"/>
      <c r="I33" s="373"/>
      <c r="J33" s="368">
        <f>SUM(J30:J32)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369" t="s">
        <v>340</v>
      </c>
      <c r="C34" s="370"/>
      <c r="D34" s="370"/>
      <c r="E34" s="370"/>
      <c r="F34" s="370"/>
      <c r="G34" s="370"/>
      <c r="H34" s="371"/>
      <c r="I34" s="374">
        <v>0.18</v>
      </c>
      <c r="J34" s="368">
        <f>+J33*I34</f>
        <v>0</v>
      </c>
      <c r="M34" s="13"/>
      <c r="N34" s="13"/>
      <c r="O34" s="13"/>
      <c r="P34" s="13"/>
      <c r="Q34" s="13"/>
      <c r="R34" s="13"/>
    </row>
    <row r="35" spans="2:18" s="90" customFormat="1" ht="27.75" customHeight="1" x14ac:dyDescent="0.25">
      <c r="B35" s="305" t="s">
        <v>346</v>
      </c>
      <c r="C35" s="305"/>
      <c r="D35" s="305"/>
      <c r="E35" s="305"/>
      <c r="F35" s="305"/>
      <c r="G35" s="305"/>
      <c r="H35" s="305"/>
      <c r="I35" s="305"/>
      <c r="J35" s="307">
        <f>SUM(J33+J34)</f>
        <v>0</v>
      </c>
      <c r="M35" s="13"/>
      <c r="N35" s="13"/>
      <c r="O35" s="13"/>
      <c r="P35" s="13"/>
      <c r="Q35" s="13"/>
      <c r="R35" s="13"/>
    </row>
    <row r="36" spans="2:18" x14ac:dyDescent="0.2">
      <c r="G36" s="121"/>
      <c r="H36" s="121"/>
      <c r="I36" s="121"/>
      <c r="J36" s="121"/>
    </row>
  </sheetData>
  <mergeCells count="34">
    <mergeCell ref="B33:I33"/>
    <mergeCell ref="B35:I35"/>
    <mergeCell ref="B31:H31"/>
    <mergeCell ref="B32:H32"/>
    <mergeCell ref="B34:H34"/>
    <mergeCell ref="C11:I11"/>
    <mergeCell ref="C13:I13"/>
    <mergeCell ref="C12:E12"/>
    <mergeCell ref="C10:J10"/>
    <mergeCell ref="B30:I30"/>
    <mergeCell ref="C25:E25"/>
    <mergeCell ref="C26:E26"/>
    <mergeCell ref="C27:E27"/>
    <mergeCell ref="C29:E29"/>
    <mergeCell ref="C24:I24"/>
    <mergeCell ref="C18:E18"/>
    <mergeCell ref="C22:E22"/>
    <mergeCell ref="C23:E23"/>
    <mergeCell ref="C19:I19"/>
    <mergeCell ref="C20:J20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C14:I14"/>
    <mergeCell ref="C16:E16"/>
    <mergeCell ref="C17:E17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tabColor rgb="FF1A16C4"/>
  </sheetPr>
  <dimension ref="B2:D33"/>
  <sheetViews>
    <sheetView showGridLines="0" zoomScaleNormal="100" zoomScaleSheetLayoutView="85" workbookViewId="0">
      <selection activeCell="F15" sqref="F15"/>
    </sheetView>
  </sheetViews>
  <sheetFormatPr baseColWidth="10" defaultColWidth="11.42578125" defaultRowHeight="11.25" x14ac:dyDescent="0.2"/>
  <cols>
    <col min="1" max="1" width="6.85546875" style="1" customWidth="1"/>
    <col min="2" max="2" width="63.140625" style="1" customWidth="1"/>
    <col min="3" max="3" width="6.28515625" style="1" customWidth="1"/>
    <col min="4" max="4" width="13" style="91" customWidth="1"/>
    <col min="5" max="16384" width="11.42578125" style="1"/>
  </cols>
  <sheetData>
    <row r="2" spans="2:4" ht="5.25" customHeight="1" x14ac:dyDescent="0.2">
      <c r="B2" s="2"/>
    </row>
    <row r="3" spans="2:4" ht="1.9" customHeight="1" thickBot="1" x14ac:dyDescent="0.25">
      <c r="B3" s="7"/>
    </row>
    <row r="4" spans="2:4" ht="46.9" customHeight="1" x14ac:dyDescent="0.2">
      <c r="B4" s="308" t="s">
        <v>176</v>
      </c>
      <c r="C4" s="309"/>
      <c r="D4" s="310"/>
    </row>
    <row r="5" spans="2:4" ht="7.5" customHeight="1" x14ac:dyDescent="0.2">
      <c r="B5" s="311"/>
      <c r="C5" s="312"/>
      <c r="D5" s="313"/>
    </row>
    <row r="6" spans="2:4" ht="18.75" customHeight="1" x14ac:dyDescent="0.2">
      <c r="B6" s="314" t="s">
        <v>144</v>
      </c>
      <c r="C6" s="315" t="s">
        <v>145</v>
      </c>
      <c r="D6" s="316"/>
    </row>
    <row r="7" spans="2:4" s="90" customFormat="1" ht="16.149999999999999" customHeight="1" x14ac:dyDescent="0.25">
      <c r="B7" s="317" t="s">
        <v>341</v>
      </c>
      <c r="C7" s="318" t="s">
        <v>177</v>
      </c>
      <c r="D7" s="319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SUM(D9:D11)</f>
        <v>660</v>
      </c>
    </row>
    <row r="9" spans="2:4" s="90" customFormat="1" ht="16.899999999999999" customHeight="1" x14ac:dyDescent="0.25">
      <c r="B9" s="323" t="s">
        <v>180</v>
      </c>
      <c r="C9" s="321"/>
      <c r="D9" s="322">
        <v>240</v>
      </c>
    </row>
    <row r="10" spans="2:4" s="90" customFormat="1" ht="16.899999999999999" customHeight="1" x14ac:dyDescent="0.25">
      <c r="B10" s="323" t="s">
        <v>181</v>
      </c>
      <c r="C10" s="321"/>
      <c r="D10" s="322">
        <v>210</v>
      </c>
    </row>
    <row r="11" spans="2:4" s="90" customFormat="1" ht="16.899999999999999" customHeight="1" x14ac:dyDescent="0.25">
      <c r="B11" s="323" t="s">
        <v>182</v>
      </c>
      <c r="C11" s="321"/>
      <c r="D11" s="322">
        <v>210</v>
      </c>
    </row>
    <row r="12" spans="2:4" s="90" customFormat="1" ht="16.899999999999999" customHeight="1" x14ac:dyDescent="0.25">
      <c r="B12" s="320" t="s">
        <v>152</v>
      </c>
      <c r="C12" s="321" t="s">
        <v>151</v>
      </c>
      <c r="D12" s="322">
        <f>SUM(D13:D16)</f>
        <v>480</v>
      </c>
    </row>
    <row r="13" spans="2:4" s="90" customFormat="1" ht="16.899999999999999" customHeight="1" x14ac:dyDescent="0.25">
      <c r="B13" s="323" t="s">
        <v>183</v>
      </c>
      <c r="C13" s="321"/>
      <c r="D13" s="322">
        <v>120</v>
      </c>
    </row>
    <row r="14" spans="2:4" s="90" customFormat="1" ht="16.899999999999999" customHeight="1" x14ac:dyDescent="0.25">
      <c r="B14" s="323" t="s">
        <v>184</v>
      </c>
      <c r="C14" s="321"/>
      <c r="D14" s="322">
        <v>120</v>
      </c>
    </row>
    <row r="15" spans="2:4" s="90" customFormat="1" ht="16.899999999999999" customHeight="1" x14ac:dyDescent="0.25">
      <c r="B15" s="323" t="s">
        <v>185</v>
      </c>
      <c r="C15" s="321"/>
      <c r="D15" s="322">
        <v>120</v>
      </c>
    </row>
    <row r="16" spans="2:4" s="90" customFormat="1" ht="16.899999999999999" customHeight="1" x14ac:dyDescent="0.25">
      <c r="B16" s="323" t="s">
        <v>186</v>
      </c>
      <c r="C16" s="321"/>
      <c r="D16" s="322">
        <v>120</v>
      </c>
    </row>
    <row r="17" spans="2:4" s="90" customFormat="1" ht="16.899999999999999" customHeight="1" x14ac:dyDescent="0.25">
      <c r="B17" s="320" t="s">
        <v>187</v>
      </c>
      <c r="C17" s="321" t="s">
        <v>153</v>
      </c>
      <c r="D17" s="322">
        <f>SUM(D18:D20)</f>
        <v>2</v>
      </c>
    </row>
    <row r="18" spans="2:4" s="90" customFormat="1" ht="16.899999999999999" customHeight="1" x14ac:dyDescent="0.25">
      <c r="B18" s="323" t="s">
        <v>188</v>
      </c>
      <c r="C18" s="321"/>
      <c r="D18" s="322">
        <v>1</v>
      </c>
    </row>
    <row r="19" spans="2:4" s="90" customFormat="1" ht="16.899999999999999" customHeight="1" x14ac:dyDescent="0.25">
      <c r="B19" s="323" t="s">
        <v>189</v>
      </c>
      <c r="C19" s="321"/>
      <c r="D19" s="322">
        <v>1</v>
      </c>
    </row>
    <row r="20" spans="2:4" ht="16.899999999999999" customHeight="1" x14ac:dyDescent="0.2">
      <c r="B20" s="324" t="s">
        <v>156</v>
      </c>
      <c r="C20" s="325"/>
      <c r="D20" s="326"/>
    </row>
    <row r="21" spans="2:4" s="90" customFormat="1" ht="16.899999999999999" customHeight="1" x14ac:dyDescent="0.25">
      <c r="B21" s="320" t="s">
        <v>161</v>
      </c>
      <c r="C21" s="321" t="s">
        <v>151</v>
      </c>
      <c r="D21" s="322">
        <f>SUM(D22:D23)</f>
        <v>70</v>
      </c>
    </row>
    <row r="22" spans="2:4" s="90" customFormat="1" ht="16.899999999999999" hidden="1" customHeight="1" x14ac:dyDescent="0.25">
      <c r="B22" s="323" t="s">
        <v>190</v>
      </c>
      <c r="C22" s="321"/>
      <c r="D22" s="322">
        <v>30</v>
      </c>
    </row>
    <row r="23" spans="2:4" s="90" customFormat="1" ht="16.899999999999999" hidden="1" customHeight="1" x14ac:dyDescent="0.25">
      <c r="B23" s="323" t="s">
        <v>191</v>
      </c>
      <c r="C23" s="321"/>
      <c r="D23" s="322">
        <v>40</v>
      </c>
    </row>
    <row r="24" spans="2:4" ht="16.899999999999999" customHeight="1" x14ac:dyDescent="0.25">
      <c r="B24" s="375" t="s">
        <v>157</v>
      </c>
      <c r="C24" s="321"/>
      <c r="D24" s="328"/>
    </row>
    <row r="25" spans="2:4" ht="16.899999999999999" customHeight="1" x14ac:dyDescent="0.25">
      <c r="B25" s="329" t="s">
        <v>158</v>
      </c>
      <c r="C25" s="321" t="s">
        <v>30</v>
      </c>
      <c r="D25" s="328">
        <v>2</v>
      </c>
    </row>
    <row r="26" spans="2:4" ht="16.899999999999999" customHeight="1" x14ac:dyDescent="0.25">
      <c r="B26" s="330" t="s">
        <v>159</v>
      </c>
      <c r="C26" s="321" t="s">
        <v>30</v>
      </c>
      <c r="D26" s="328">
        <v>1</v>
      </c>
    </row>
    <row r="27" spans="2:4" ht="16.899999999999999" customHeight="1" x14ac:dyDescent="0.25">
      <c r="B27" s="330" t="s">
        <v>160</v>
      </c>
      <c r="C27" s="321" t="s">
        <v>30</v>
      </c>
      <c r="D27" s="328">
        <v>1</v>
      </c>
    </row>
    <row r="28" spans="2:4" ht="16.899999999999999" customHeight="1" x14ac:dyDescent="0.25">
      <c r="B28" s="376" t="s">
        <v>162</v>
      </c>
      <c r="C28" s="321"/>
      <c r="D28" s="328"/>
    </row>
    <row r="29" spans="2:4" ht="16.899999999999999" customHeight="1" x14ac:dyDescent="0.25">
      <c r="B29" s="332" t="s">
        <v>163</v>
      </c>
      <c r="C29" s="321" t="s">
        <v>30</v>
      </c>
      <c r="D29" s="328">
        <v>4</v>
      </c>
    </row>
    <row r="30" spans="2:4" ht="16.899999999999999" customHeight="1" x14ac:dyDescent="0.25">
      <c r="B30" s="332" t="s">
        <v>164</v>
      </c>
      <c r="C30" s="321" t="s">
        <v>30</v>
      </c>
      <c r="D30" s="328">
        <v>2</v>
      </c>
    </row>
    <row r="31" spans="2:4" ht="16.899999999999999" customHeight="1" x14ac:dyDescent="0.25">
      <c r="B31" s="332" t="s">
        <v>165</v>
      </c>
      <c r="C31" s="321" t="s">
        <v>30</v>
      </c>
      <c r="D31" s="328">
        <v>6</v>
      </c>
    </row>
    <row r="32" spans="2:4" ht="16.899999999999999" customHeight="1" x14ac:dyDescent="0.25">
      <c r="B32" s="329" t="s">
        <v>166</v>
      </c>
      <c r="C32" s="321" t="s">
        <v>30</v>
      </c>
      <c r="D32" s="328">
        <v>6</v>
      </c>
    </row>
    <row r="33" spans="2:4" ht="16.899999999999999" customHeight="1" thickBot="1" x14ac:dyDescent="0.3">
      <c r="B33" s="333" t="s">
        <v>167</v>
      </c>
      <c r="C33" s="334" t="s">
        <v>30</v>
      </c>
      <c r="D33" s="335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1EA9-E318-4168-92D0-A125B929EA83}">
  <sheetPr codeName="Hoja6">
    <tabColor theme="4" tint="0.39997558519241921"/>
  </sheetPr>
  <dimension ref="B1:R29"/>
  <sheetViews>
    <sheetView showGridLines="0" zoomScaleNormal="100" zoomScaleSheetLayoutView="100" workbookViewId="0">
      <selection activeCell="J20" sqref="J20"/>
    </sheetView>
  </sheetViews>
  <sheetFormatPr baseColWidth="10" defaultColWidth="11.42578125" defaultRowHeight="11.25" x14ac:dyDescent="0.2"/>
  <cols>
    <col min="1" max="1" width="8" style="1" customWidth="1"/>
    <col min="2" max="2" width="5.42578125" style="1" customWidth="1"/>
    <col min="3" max="3" width="34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3.85546875" style="1" customWidth="1"/>
    <col min="10" max="10" width="15.7109375" style="1" customWidth="1"/>
    <col min="11" max="11" width="6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395" t="s">
        <v>192</v>
      </c>
      <c r="C2" s="396"/>
      <c r="D2" s="396"/>
      <c r="E2" s="396"/>
      <c r="F2" s="396"/>
      <c r="G2" s="396"/>
      <c r="H2" s="396"/>
      <c r="I2" s="396"/>
      <c r="J2" s="397"/>
    </row>
    <row r="3" spans="2:13" ht="10.15" customHeight="1" x14ac:dyDescent="0.2">
      <c r="B3" s="398"/>
      <c r="C3" s="394"/>
      <c r="D3" s="394"/>
      <c r="E3" s="394"/>
      <c r="F3" s="394"/>
      <c r="G3" s="394"/>
      <c r="H3" s="394"/>
      <c r="I3" s="394"/>
      <c r="J3" s="399"/>
    </row>
    <row r="4" spans="2:13" ht="10.15" customHeight="1" x14ac:dyDescent="0.2">
      <c r="B4" s="398"/>
      <c r="C4" s="394"/>
      <c r="D4" s="394"/>
      <c r="E4" s="394"/>
      <c r="F4" s="394"/>
      <c r="G4" s="394"/>
      <c r="H4" s="394"/>
      <c r="I4" s="394"/>
      <c r="J4" s="399"/>
    </row>
    <row r="5" spans="2:13" ht="10.15" customHeight="1" x14ac:dyDescent="0.2">
      <c r="B5" s="398"/>
      <c r="C5" s="394"/>
      <c r="D5" s="394"/>
      <c r="E5" s="394"/>
      <c r="F5" s="394"/>
      <c r="G5" s="394"/>
      <c r="H5" s="394"/>
      <c r="I5" s="394"/>
      <c r="J5" s="399"/>
    </row>
    <row r="6" spans="2:13" ht="10.15" customHeight="1" x14ac:dyDescent="0.2">
      <c r="B6" s="398"/>
      <c r="C6" s="394"/>
      <c r="D6" s="394"/>
      <c r="E6" s="394"/>
      <c r="F6" s="394"/>
      <c r="G6" s="394"/>
      <c r="H6" s="394"/>
      <c r="I6" s="394"/>
      <c r="J6" s="399"/>
    </row>
    <row r="7" spans="2:13" ht="7.5" customHeight="1" x14ac:dyDescent="0.2">
      <c r="B7" s="404"/>
      <c r="C7" s="405"/>
      <c r="D7" s="405"/>
      <c r="E7" s="405"/>
      <c r="F7" s="405"/>
      <c r="G7" s="405"/>
      <c r="H7" s="405"/>
      <c r="I7" s="405"/>
      <c r="J7" s="406"/>
    </row>
    <row r="8" spans="2:13" s="13" customFormat="1" x14ac:dyDescent="0.25">
      <c r="B8" s="407" t="s">
        <v>4</v>
      </c>
      <c r="C8" s="297" t="s">
        <v>5</v>
      </c>
      <c r="D8" s="297"/>
      <c r="E8" s="297"/>
      <c r="F8" s="297" t="s">
        <v>6</v>
      </c>
      <c r="G8" s="297" t="s">
        <v>7</v>
      </c>
      <c r="H8" s="408" t="s">
        <v>169</v>
      </c>
      <c r="I8" s="408" t="s">
        <v>170</v>
      </c>
      <c r="J8" s="409" t="s">
        <v>171</v>
      </c>
    </row>
    <row r="9" spans="2:13" s="13" customFormat="1" ht="25.15" customHeight="1" x14ac:dyDescent="0.25">
      <c r="B9" s="407"/>
      <c r="C9" s="297"/>
      <c r="D9" s="297"/>
      <c r="E9" s="297"/>
      <c r="F9" s="297"/>
      <c r="G9" s="297"/>
      <c r="H9" s="408"/>
      <c r="I9" s="408"/>
      <c r="J9" s="409"/>
    </row>
    <row r="10" spans="2:13" ht="9" customHeight="1" x14ac:dyDescent="0.2">
      <c r="B10" s="410"/>
      <c r="C10" s="304"/>
      <c r="D10" s="304"/>
      <c r="E10" s="304"/>
      <c r="F10" s="304"/>
      <c r="G10" s="304"/>
      <c r="H10" s="304"/>
      <c r="I10" s="304"/>
      <c r="J10" s="411"/>
    </row>
    <row r="11" spans="2:13" ht="16.899999999999999" customHeight="1" x14ac:dyDescent="0.2">
      <c r="B11" s="412">
        <v>1</v>
      </c>
      <c r="C11" s="298" t="s">
        <v>172</v>
      </c>
      <c r="D11" s="299"/>
      <c r="E11" s="299"/>
      <c r="F11" s="299"/>
      <c r="G11" s="299"/>
      <c r="H11" s="299"/>
      <c r="I11" s="299"/>
      <c r="J11" s="413">
        <f>+I12</f>
        <v>0</v>
      </c>
      <c r="M11" s="122"/>
    </row>
    <row r="12" spans="2:13" ht="16.899999999999999" customHeight="1" x14ac:dyDescent="0.2">
      <c r="B12" s="400">
        <v>1.1000000000000001</v>
      </c>
      <c r="C12" s="301" t="s">
        <v>160</v>
      </c>
      <c r="D12" s="302"/>
      <c r="E12" s="303"/>
      <c r="F12" s="287" t="s">
        <v>30</v>
      </c>
      <c r="G12" s="288">
        <v>1</v>
      </c>
      <c r="H12" s="289">
        <v>0</v>
      </c>
      <c r="I12" s="289">
        <f>+G12*H12</f>
        <v>0</v>
      </c>
      <c r="J12" s="401"/>
      <c r="L12" s="93"/>
    </row>
    <row r="13" spans="2:13" ht="16.899999999999999" customHeight="1" x14ac:dyDescent="0.2">
      <c r="B13" s="412">
        <v>2</v>
      </c>
      <c r="C13" s="298" t="s">
        <v>173</v>
      </c>
      <c r="D13" s="299"/>
      <c r="E13" s="299"/>
      <c r="F13" s="299"/>
      <c r="G13" s="299"/>
      <c r="H13" s="299"/>
      <c r="I13" s="300"/>
      <c r="J13" s="418">
        <f>+J14</f>
        <v>0</v>
      </c>
    </row>
    <row r="14" spans="2:13" ht="16.899999999999999" customHeight="1" x14ac:dyDescent="0.2">
      <c r="B14" s="414">
        <v>2.1</v>
      </c>
      <c r="C14" s="415" t="s">
        <v>174</v>
      </c>
      <c r="D14" s="416"/>
      <c r="E14" s="416"/>
      <c r="F14" s="416"/>
      <c r="G14" s="416"/>
      <c r="H14" s="416"/>
      <c r="I14" s="417"/>
      <c r="J14" s="419">
        <f>SUM(I15+I16)</f>
        <v>0</v>
      </c>
    </row>
    <row r="15" spans="2:13" ht="16.899999999999999" customHeight="1" x14ac:dyDescent="0.2">
      <c r="B15" s="403" t="s">
        <v>322</v>
      </c>
      <c r="C15" s="291" t="s">
        <v>150</v>
      </c>
      <c r="D15" s="291"/>
      <c r="E15" s="291"/>
      <c r="F15" s="287" t="s">
        <v>151</v>
      </c>
      <c r="G15" s="288">
        <f>CARABAMBA1!D8</f>
        <v>210</v>
      </c>
      <c r="H15" s="290">
        <v>0</v>
      </c>
      <c r="I15" s="290">
        <f>+G15*H15</f>
        <v>0</v>
      </c>
      <c r="J15" s="401"/>
      <c r="L15" s="93"/>
    </row>
    <row r="16" spans="2:13" ht="16.899999999999999" customHeight="1" x14ac:dyDescent="0.2">
      <c r="B16" s="403" t="s">
        <v>323</v>
      </c>
      <c r="C16" s="291" t="s">
        <v>152</v>
      </c>
      <c r="D16" s="291"/>
      <c r="E16" s="291"/>
      <c r="F16" s="287" t="s">
        <v>151</v>
      </c>
      <c r="G16" s="288">
        <f>CARABAMBA1!D10</f>
        <v>240</v>
      </c>
      <c r="H16" s="290">
        <v>0</v>
      </c>
      <c r="I16" s="290">
        <f>+G16*H16</f>
        <v>0</v>
      </c>
      <c r="J16" s="401"/>
      <c r="L16" s="93"/>
    </row>
    <row r="17" spans="2:18" ht="16.899999999999999" customHeight="1" x14ac:dyDescent="0.2">
      <c r="B17" s="403" t="s">
        <v>324</v>
      </c>
      <c r="C17" s="291" t="s">
        <v>49</v>
      </c>
      <c r="D17" s="291"/>
      <c r="E17" s="291"/>
      <c r="F17" s="287" t="s">
        <v>58</v>
      </c>
      <c r="G17" s="288"/>
      <c r="H17" s="292"/>
      <c r="I17" s="293"/>
      <c r="J17" s="401"/>
      <c r="L17" s="93"/>
    </row>
    <row r="18" spans="2:18" ht="16.899999999999999" customHeight="1" x14ac:dyDescent="0.2">
      <c r="B18" s="403" t="s">
        <v>325</v>
      </c>
      <c r="C18" s="291" t="s">
        <v>155</v>
      </c>
      <c r="D18" s="291"/>
      <c r="E18" s="291"/>
      <c r="F18" s="287" t="s">
        <v>58</v>
      </c>
      <c r="G18" s="288"/>
      <c r="H18" s="292"/>
      <c r="I18" s="293"/>
      <c r="J18" s="401"/>
      <c r="L18" s="93"/>
    </row>
    <row r="19" spans="2:18" s="90" customFormat="1" ht="16.899999999999999" customHeight="1" x14ac:dyDescent="0.25">
      <c r="B19" s="422" t="s">
        <v>175</v>
      </c>
      <c r="C19" s="420"/>
      <c r="D19" s="420"/>
      <c r="E19" s="420"/>
      <c r="F19" s="420"/>
      <c r="G19" s="420"/>
      <c r="H19" s="420"/>
      <c r="I19" s="421"/>
      <c r="J19" s="428">
        <f>SUM(J11+J13)</f>
        <v>0</v>
      </c>
      <c r="M19" s="13"/>
      <c r="N19" s="13"/>
      <c r="O19" s="13"/>
      <c r="P19" s="13"/>
      <c r="Q19" s="13"/>
      <c r="R19" s="13"/>
    </row>
    <row r="20" spans="2:18" s="90" customFormat="1" ht="16.899999999999999" customHeight="1" x14ac:dyDescent="0.25">
      <c r="B20" s="423" t="s">
        <v>338</v>
      </c>
      <c r="C20" s="424"/>
      <c r="D20" s="424"/>
      <c r="E20" s="424"/>
      <c r="F20" s="424"/>
      <c r="G20" s="424"/>
      <c r="H20" s="425"/>
      <c r="I20" s="427">
        <v>0</v>
      </c>
      <c r="J20" s="428">
        <f>+J19*I20</f>
        <v>0</v>
      </c>
      <c r="M20" s="13"/>
      <c r="N20" s="13"/>
      <c r="O20" s="13"/>
      <c r="P20" s="13"/>
      <c r="Q20" s="13"/>
      <c r="R20" s="13"/>
    </row>
    <row r="21" spans="2:18" s="90" customFormat="1" ht="16.899999999999999" customHeight="1" x14ac:dyDescent="0.25">
      <c r="B21" s="423" t="s">
        <v>339</v>
      </c>
      <c r="C21" s="424"/>
      <c r="D21" s="424"/>
      <c r="E21" s="424"/>
      <c r="F21" s="424"/>
      <c r="G21" s="424"/>
      <c r="H21" s="425"/>
      <c r="I21" s="427">
        <v>0</v>
      </c>
      <c r="J21" s="428">
        <f>+J19*I21</f>
        <v>0</v>
      </c>
      <c r="M21" s="13"/>
      <c r="N21" s="13"/>
      <c r="O21" s="13"/>
      <c r="P21" s="13"/>
      <c r="Q21" s="13"/>
      <c r="R21" s="13"/>
    </row>
    <row r="22" spans="2:18" s="90" customFormat="1" ht="16.899999999999999" customHeight="1" x14ac:dyDescent="0.25">
      <c r="B22" s="423" t="s">
        <v>345</v>
      </c>
      <c r="C22" s="424"/>
      <c r="D22" s="424"/>
      <c r="E22" s="424"/>
      <c r="F22" s="424"/>
      <c r="G22" s="424"/>
      <c r="H22" s="424"/>
      <c r="I22" s="425"/>
      <c r="J22" s="428">
        <f>SUM(J19:J21)</f>
        <v>0</v>
      </c>
      <c r="M22" s="13"/>
      <c r="N22" s="13"/>
      <c r="O22" s="13"/>
      <c r="P22" s="13"/>
      <c r="Q22" s="13"/>
      <c r="R22" s="13"/>
    </row>
    <row r="23" spans="2:18" s="90" customFormat="1" ht="16.899999999999999" customHeight="1" x14ac:dyDescent="0.25">
      <c r="B23" s="423" t="s">
        <v>340</v>
      </c>
      <c r="C23" s="424"/>
      <c r="D23" s="424"/>
      <c r="E23" s="424"/>
      <c r="F23" s="424"/>
      <c r="G23" s="424"/>
      <c r="H23" s="425"/>
      <c r="I23" s="426">
        <v>0.18</v>
      </c>
      <c r="J23" s="428">
        <f>+J22*I23</f>
        <v>0</v>
      </c>
      <c r="M23" s="13"/>
      <c r="N23" s="13"/>
      <c r="O23" s="13"/>
      <c r="P23" s="13"/>
      <c r="Q23" s="13"/>
      <c r="R23" s="13"/>
    </row>
    <row r="24" spans="2:18" s="90" customFormat="1" ht="27.75" customHeight="1" thickBot="1" x14ac:dyDescent="0.3">
      <c r="B24" s="429" t="s">
        <v>346</v>
      </c>
      <c r="C24" s="430"/>
      <c r="D24" s="430"/>
      <c r="E24" s="430"/>
      <c r="F24" s="430"/>
      <c r="G24" s="430"/>
      <c r="H24" s="430"/>
      <c r="I24" s="431"/>
      <c r="J24" s="432">
        <f>SUM(J22+J23)</f>
        <v>0</v>
      </c>
      <c r="M24" s="13"/>
      <c r="N24" s="13"/>
      <c r="O24" s="13"/>
      <c r="P24" s="13"/>
      <c r="Q24" s="13"/>
      <c r="R24" s="13"/>
    </row>
    <row r="25" spans="2:18" x14ac:dyDescent="0.2">
      <c r="G25" s="121"/>
      <c r="H25" s="121"/>
      <c r="I25" s="121"/>
      <c r="J25" s="121"/>
    </row>
    <row r="26" spans="2:18" ht="12.75" x14ac:dyDescent="0.2">
      <c r="B26" s="120"/>
    </row>
    <row r="27" spans="2:18" ht="12.75" x14ac:dyDescent="0.2">
      <c r="B27" s="95"/>
    </row>
    <row r="28" spans="2:18" ht="12.75" x14ac:dyDescent="0.2">
      <c r="B28" s="95"/>
    </row>
    <row r="29" spans="2:18" ht="12.75" x14ac:dyDescent="0.2">
      <c r="B29" s="95"/>
      <c r="H29" s="25"/>
    </row>
  </sheetData>
  <mergeCells count="24">
    <mergeCell ref="B23:H23"/>
    <mergeCell ref="B22:I22"/>
    <mergeCell ref="B24:I24"/>
    <mergeCell ref="B19:I19"/>
    <mergeCell ref="B20:H20"/>
    <mergeCell ref="B21:H21"/>
    <mergeCell ref="C13:I13"/>
    <mergeCell ref="C14:I14"/>
    <mergeCell ref="C16:E16"/>
    <mergeCell ref="C17:E17"/>
    <mergeCell ref="C18:E18"/>
    <mergeCell ref="C15:E15"/>
    <mergeCell ref="B2:J6"/>
    <mergeCell ref="B8:B9"/>
    <mergeCell ref="C8:E9"/>
    <mergeCell ref="F8:F9"/>
    <mergeCell ref="G8:G9"/>
    <mergeCell ref="H8:H9"/>
    <mergeCell ref="I8:I9"/>
    <mergeCell ref="J8:J9"/>
    <mergeCell ref="B7:J7"/>
    <mergeCell ref="B10:J10"/>
    <mergeCell ref="C11:I11"/>
    <mergeCell ref="C12:E12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1A16C4"/>
  </sheetPr>
  <dimension ref="B2:D12"/>
  <sheetViews>
    <sheetView showGridLines="0" zoomScaleNormal="100" zoomScaleSheetLayoutView="85" workbookViewId="0">
      <selection activeCell="D27" sqref="D27"/>
    </sheetView>
  </sheetViews>
  <sheetFormatPr baseColWidth="10" defaultColWidth="11.42578125" defaultRowHeight="11.25" x14ac:dyDescent="0.2"/>
  <cols>
    <col min="1" max="1" width="7.7109375" style="1" customWidth="1"/>
    <col min="2" max="2" width="54" style="1" customWidth="1"/>
    <col min="3" max="3" width="6.7109375" style="1" customWidth="1"/>
    <col min="4" max="4" width="14.5703125" style="91" customWidth="1"/>
    <col min="5" max="16384" width="11.42578125" style="1"/>
  </cols>
  <sheetData>
    <row r="2" spans="2:4" ht="12.75" x14ac:dyDescent="0.2">
      <c r="B2" s="2"/>
    </row>
    <row r="3" spans="2:4" ht="13.5" thickBot="1" x14ac:dyDescent="0.25">
      <c r="B3" s="7"/>
    </row>
    <row r="4" spans="2:4" ht="46.9" customHeight="1" x14ac:dyDescent="0.2">
      <c r="B4" s="308" t="s">
        <v>193</v>
      </c>
      <c r="C4" s="309"/>
      <c r="D4" s="310"/>
    </row>
    <row r="5" spans="2:4" ht="11.25" customHeight="1" x14ac:dyDescent="0.2">
      <c r="B5" s="311"/>
      <c r="C5" s="312"/>
      <c r="D5" s="313"/>
    </row>
    <row r="6" spans="2:4" ht="16.899999999999999" customHeight="1" x14ac:dyDescent="0.2">
      <c r="B6" s="314" t="s">
        <v>144</v>
      </c>
      <c r="C6" s="315" t="s">
        <v>145</v>
      </c>
      <c r="D6" s="316"/>
    </row>
    <row r="7" spans="2:4" s="90" customFormat="1" ht="16.899999999999999" customHeight="1" x14ac:dyDescent="0.25">
      <c r="B7" s="317" t="s">
        <v>149</v>
      </c>
      <c r="C7" s="318" t="s">
        <v>177</v>
      </c>
      <c r="D7" s="319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SUM(D9:D9)</f>
        <v>210</v>
      </c>
    </row>
    <row r="9" spans="2:4" s="90" customFormat="1" ht="16.899999999999999" customHeight="1" x14ac:dyDescent="0.25">
      <c r="B9" s="323" t="s">
        <v>194</v>
      </c>
      <c r="C9" s="321"/>
      <c r="D9" s="322">
        <v>210</v>
      </c>
    </row>
    <row r="10" spans="2:4" s="90" customFormat="1" ht="16.899999999999999" customHeight="1" x14ac:dyDescent="0.25">
      <c r="B10" s="320" t="s">
        <v>152</v>
      </c>
      <c r="C10" s="321" t="s">
        <v>151</v>
      </c>
      <c r="D10" s="322">
        <f>SUM(D11:D12)</f>
        <v>240</v>
      </c>
    </row>
    <row r="11" spans="2:4" s="90" customFormat="1" ht="16.899999999999999" customHeight="1" x14ac:dyDescent="0.25">
      <c r="B11" s="323" t="s">
        <v>195</v>
      </c>
      <c r="C11" s="321"/>
      <c r="D11" s="322">
        <v>120</v>
      </c>
    </row>
    <row r="12" spans="2:4" s="90" customFormat="1" ht="16.899999999999999" customHeight="1" thickBot="1" x14ac:dyDescent="0.3">
      <c r="B12" s="433" t="s">
        <v>195</v>
      </c>
      <c r="C12" s="334"/>
      <c r="D12" s="434">
        <v>120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1D53-5BBC-45B7-8677-5EB84A417E97}">
  <sheetPr codeName="Hoja8">
    <tabColor theme="4" tint="0.39997558519241921"/>
  </sheetPr>
  <dimension ref="B1:R35"/>
  <sheetViews>
    <sheetView showGridLines="0" topLeftCell="A2" zoomScaleNormal="100" zoomScaleSheetLayoutView="100" workbookViewId="0">
      <selection activeCell="C25" sqref="C25:E25"/>
    </sheetView>
  </sheetViews>
  <sheetFormatPr baseColWidth="10" defaultColWidth="11.42578125" defaultRowHeight="11.25" x14ac:dyDescent="0.2"/>
  <cols>
    <col min="1" max="1" width="10.5703125" style="1" customWidth="1"/>
    <col min="2" max="2" width="7" style="1" customWidth="1"/>
    <col min="3" max="3" width="34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5.140625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4.25" customHeight="1" thickBot="1" x14ac:dyDescent="0.25"/>
    <row r="2" spans="2:13" ht="10.15" customHeight="1" x14ac:dyDescent="0.2">
      <c r="B2" s="444" t="s">
        <v>196</v>
      </c>
      <c r="C2" s="445"/>
      <c r="D2" s="445"/>
      <c r="E2" s="445"/>
      <c r="F2" s="445"/>
      <c r="G2" s="445"/>
      <c r="H2" s="445"/>
      <c r="I2" s="445"/>
      <c r="J2" s="446"/>
    </row>
    <row r="3" spans="2:13" ht="10.15" customHeight="1" x14ac:dyDescent="0.2">
      <c r="B3" s="447"/>
      <c r="C3" s="437"/>
      <c r="D3" s="437"/>
      <c r="E3" s="437"/>
      <c r="F3" s="437"/>
      <c r="G3" s="437"/>
      <c r="H3" s="437"/>
      <c r="I3" s="437"/>
      <c r="J3" s="448"/>
    </row>
    <row r="4" spans="2:13" ht="10.15" customHeight="1" x14ac:dyDescent="0.2">
      <c r="B4" s="447"/>
      <c r="C4" s="437"/>
      <c r="D4" s="437"/>
      <c r="E4" s="437"/>
      <c r="F4" s="437"/>
      <c r="G4" s="437"/>
      <c r="H4" s="437"/>
      <c r="I4" s="437"/>
      <c r="J4" s="448"/>
    </row>
    <row r="5" spans="2:13" x14ac:dyDescent="0.2">
      <c r="B5" s="447"/>
      <c r="C5" s="437"/>
      <c r="D5" s="437"/>
      <c r="E5" s="437"/>
      <c r="F5" s="437"/>
      <c r="G5" s="437"/>
      <c r="H5" s="437"/>
      <c r="I5" s="437"/>
      <c r="J5" s="448"/>
    </row>
    <row r="6" spans="2:13" x14ac:dyDescent="0.2">
      <c r="B6" s="447"/>
      <c r="C6" s="437"/>
      <c r="D6" s="437"/>
      <c r="E6" s="437"/>
      <c r="F6" s="437"/>
      <c r="G6" s="437"/>
      <c r="H6" s="437"/>
      <c r="I6" s="437"/>
      <c r="J6" s="448"/>
    </row>
    <row r="7" spans="2:13" ht="9.75" customHeight="1" x14ac:dyDescent="0.2">
      <c r="B7" s="480"/>
      <c r="C7" s="338"/>
      <c r="D7" s="338"/>
      <c r="E7" s="338"/>
      <c r="F7" s="338"/>
      <c r="G7" s="338"/>
      <c r="H7" s="338"/>
      <c r="I7" s="338"/>
      <c r="J7" s="481"/>
    </row>
    <row r="8" spans="2:13" s="13" customFormat="1" x14ac:dyDescent="0.25">
      <c r="B8" s="449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450" t="s">
        <v>171</v>
      </c>
    </row>
    <row r="9" spans="2:13" s="13" customFormat="1" ht="25.15" customHeight="1" x14ac:dyDescent="0.25">
      <c r="B9" s="449"/>
      <c r="C9" s="305"/>
      <c r="D9" s="305"/>
      <c r="E9" s="305"/>
      <c r="F9" s="305"/>
      <c r="G9" s="305"/>
      <c r="H9" s="306"/>
      <c r="I9" s="306"/>
      <c r="J9" s="450"/>
    </row>
    <row r="10" spans="2:13" ht="6.75" customHeight="1" x14ac:dyDescent="0.2">
      <c r="B10" s="480"/>
      <c r="C10" s="338"/>
      <c r="D10" s="338"/>
      <c r="E10" s="338"/>
      <c r="F10" s="338"/>
      <c r="G10" s="338"/>
      <c r="H10" s="338"/>
      <c r="I10" s="338"/>
      <c r="J10" s="481"/>
    </row>
    <row r="11" spans="2:13" ht="16.899999999999999" customHeight="1" x14ac:dyDescent="0.2">
      <c r="B11" s="451">
        <v>1</v>
      </c>
      <c r="C11" s="438" t="s">
        <v>172</v>
      </c>
      <c r="D11" s="438"/>
      <c r="E11" s="438"/>
      <c r="F11" s="438"/>
      <c r="G11" s="438"/>
      <c r="H11" s="438"/>
      <c r="I11" s="438"/>
      <c r="J11" s="463">
        <f>+I12</f>
        <v>0</v>
      </c>
      <c r="M11" s="122"/>
    </row>
    <row r="12" spans="2:13" ht="16.899999999999999" customHeight="1" x14ac:dyDescent="0.2">
      <c r="B12" s="452" t="s">
        <v>347</v>
      </c>
      <c r="C12" s="439" t="s">
        <v>160</v>
      </c>
      <c r="D12" s="440"/>
      <c r="E12" s="440"/>
      <c r="F12" s="321" t="s">
        <v>30</v>
      </c>
      <c r="G12" s="348">
        <f>'NIÑO BAJO'!D25</f>
        <v>1</v>
      </c>
      <c r="H12" s="472">
        <v>0</v>
      </c>
      <c r="I12" s="472">
        <f>+G12*H12</f>
        <v>0</v>
      </c>
      <c r="J12" s="453"/>
      <c r="L12" s="93"/>
    </row>
    <row r="13" spans="2:13" ht="16.899999999999999" customHeight="1" x14ac:dyDescent="0.2">
      <c r="B13" s="451">
        <v>2</v>
      </c>
      <c r="C13" s="438" t="s">
        <v>173</v>
      </c>
      <c r="D13" s="438"/>
      <c r="E13" s="438"/>
      <c r="F13" s="438"/>
      <c r="G13" s="438"/>
      <c r="H13" s="438"/>
      <c r="I13" s="438"/>
      <c r="J13" s="463">
        <f>+J14+J19+J24</f>
        <v>0</v>
      </c>
    </row>
    <row r="14" spans="2:13" ht="16.899999999999999" customHeight="1" x14ac:dyDescent="0.2">
      <c r="B14" s="468">
        <v>2.1</v>
      </c>
      <c r="C14" s="465" t="s">
        <v>174</v>
      </c>
      <c r="D14" s="466"/>
      <c r="E14" s="466"/>
      <c r="F14" s="466"/>
      <c r="G14" s="466"/>
      <c r="H14" s="466"/>
      <c r="I14" s="467"/>
      <c r="J14" s="464">
        <f>+I15+I16+I17+I18</f>
        <v>0</v>
      </c>
    </row>
    <row r="15" spans="2:13" ht="16.899999999999999" customHeight="1" x14ac:dyDescent="0.2">
      <c r="B15" s="455" t="s">
        <v>322</v>
      </c>
      <c r="C15" s="357" t="s">
        <v>150</v>
      </c>
      <c r="D15" s="357"/>
      <c r="E15" s="357"/>
      <c r="F15" s="321" t="s">
        <v>151</v>
      </c>
      <c r="G15" s="348">
        <f>'NIÑO BAJO'!D8</f>
        <v>360</v>
      </c>
      <c r="H15" s="473">
        <v>0</v>
      </c>
      <c r="I15" s="472">
        <f>+G15*H15</f>
        <v>0</v>
      </c>
      <c r="J15" s="453"/>
      <c r="L15" s="93"/>
    </row>
    <row r="16" spans="2:13" ht="16.899999999999999" customHeight="1" x14ac:dyDescent="0.2">
      <c r="B16" s="455" t="s">
        <v>323</v>
      </c>
      <c r="C16" s="357" t="s">
        <v>152</v>
      </c>
      <c r="D16" s="357"/>
      <c r="E16" s="357"/>
      <c r="F16" s="321" t="s">
        <v>151</v>
      </c>
      <c r="G16" s="348">
        <f>'NIÑO BAJO'!D11</f>
        <v>360</v>
      </c>
      <c r="H16" s="473">
        <v>0</v>
      </c>
      <c r="I16" s="472">
        <f t="shared" ref="I16:I18" si="0">+G16*H16</f>
        <v>0</v>
      </c>
      <c r="J16" s="453"/>
      <c r="L16" s="93"/>
    </row>
    <row r="17" spans="2:18" ht="16.899999999999999" customHeight="1" x14ac:dyDescent="0.2">
      <c r="B17" s="455" t="s">
        <v>324</v>
      </c>
      <c r="C17" s="357" t="s">
        <v>49</v>
      </c>
      <c r="D17" s="357"/>
      <c r="E17" s="357"/>
      <c r="F17" s="321" t="s">
        <v>58</v>
      </c>
      <c r="G17" s="348">
        <f>'NIÑO BAJO'!D15</f>
        <v>2</v>
      </c>
      <c r="H17" s="473">
        <v>0</v>
      </c>
      <c r="I17" s="472">
        <f t="shared" si="0"/>
        <v>0</v>
      </c>
      <c r="J17" s="453"/>
      <c r="L17" s="93"/>
    </row>
    <row r="18" spans="2:18" ht="16.899999999999999" customHeight="1" x14ac:dyDescent="0.2">
      <c r="B18" s="455" t="s">
        <v>325</v>
      </c>
      <c r="C18" s="357" t="s">
        <v>155</v>
      </c>
      <c r="D18" s="357"/>
      <c r="E18" s="357"/>
      <c r="F18" s="321" t="s">
        <v>58</v>
      </c>
      <c r="G18" s="348">
        <f>'NIÑO BAJO'!D15</f>
        <v>2</v>
      </c>
      <c r="H18" s="473">
        <v>0</v>
      </c>
      <c r="I18" s="472">
        <f t="shared" si="0"/>
        <v>0</v>
      </c>
      <c r="J18" s="453"/>
      <c r="L18" s="93"/>
    </row>
    <row r="19" spans="2:18" ht="16.899999999999999" customHeight="1" x14ac:dyDescent="0.2">
      <c r="B19" s="468">
        <v>2.2000000000000002</v>
      </c>
      <c r="C19" s="359" t="s">
        <v>156</v>
      </c>
      <c r="D19" s="360"/>
      <c r="E19" s="360"/>
      <c r="F19" s="360"/>
      <c r="G19" s="360"/>
      <c r="H19" s="360"/>
      <c r="I19" s="361"/>
      <c r="J19" s="464">
        <f>+I21+I22+I23</f>
        <v>0</v>
      </c>
      <c r="L19" s="93"/>
    </row>
    <row r="20" spans="2:18" ht="16.899999999999999" customHeight="1" x14ac:dyDescent="0.2">
      <c r="B20" s="456" t="s">
        <v>329</v>
      </c>
      <c r="C20" s="469" t="s">
        <v>157</v>
      </c>
      <c r="D20" s="470"/>
      <c r="E20" s="470"/>
      <c r="F20" s="470"/>
      <c r="G20" s="470"/>
      <c r="H20" s="470"/>
      <c r="I20" s="470"/>
      <c r="J20" s="471"/>
      <c r="L20" s="93"/>
    </row>
    <row r="21" spans="2:18" ht="16.899999999999999" customHeight="1" x14ac:dyDescent="0.2">
      <c r="B21" s="452" t="s">
        <v>328</v>
      </c>
      <c r="C21" s="442" t="s">
        <v>158</v>
      </c>
      <c r="D21" s="442"/>
      <c r="E21" s="442"/>
      <c r="F21" s="321" t="s">
        <v>30</v>
      </c>
      <c r="G21" s="348">
        <f>'NIÑO BAJO'!D23</f>
        <v>2</v>
      </c>
      <c r="H21" s="473">
        <v>0</v>
      </c>
      <c r="I21" s="472">
        <f>+G21*H21</f>
        <v>0</v>
      </c>
      <c r="J21" s="453"/>
      <c r="L21" s="93"/>
    </row>
    <row r="22" spans="2:18" ht="16.899999999999999" customHeight="1" x14ac:dyDescent="0.2">
      <c r="B22" s="452" t="s">
        <v>326</v>
      </c>
      <c r="C22" s="442" t="s">
        <v>159</v>
      </c>
      <c r="D22" s="442"/>
      <c r="E22" s="442"/>
      <c r="F22" s="321" t="s">
        <v>30</v>
      </c>
      <c r="G22" s="348">
        <f>'NIÑO BAJO'!D24</f>
        <v>1</v>
      </c>
      <c r="H22" s="472">
        <v>0</v>
      </c>
      <c r="I22" s="472">
        <f t="shared" ref="I22:I23" si="1">+G22*H22</f>
        <v>0</v>
      </c>
      <c r="J22" s="453"/>
      <c r="L22" s="93"/>
    </row>
    <row r="23" spans="2:18" ht="16.899999999999999" customHeight="1" x14ac:dyDescent="0.2">
      <c r="B23" s="455" t="s">
        <v>327</v>
      </c>
      <c r="C23" s="442" t="s">
        <v>161</v>
      </c>
      <c r="D23" s="442"/>
      <c r="E23" s="442"/>
      <c r="F23" s="321" t="s">
        <v>151</v>
      </c>
      <c r="G23" s="348">
        <f>'NIÑO BAJO'!D19</f>
        <v>70</v>
      </c>
      <c r="H23" s="473">
        <v>0</v>
      </c>
      <c r="I23" s="472">
        <f t="shared" si="1"/>
        <v>0</v>
      </c>
      <c r="J23" s="453"/>
      <c r="L23" s="93"/>
    </row>
    <row r="24" spans="2:18" ht="16.899999999999999" customHeight="1" x14ac:dyDescent="0.2">
      <c r="B24" s="468">
        <v>2.2999999999999998</v>
      </c>
      <c r="C24" s="359" t="s">
        <v>162</v>
      </c>
      <c r="D24" s="360"/>
      <c r="E24" s="360"/>
      <c r="F24" s="360"/>
      <c r="G24" s="360"/>
      <c r="H24" s="360"/>
      <c r="I24" s="361"/>
      <c r="J24" s="464">
        <f>+I25+I26+I27+I28+I29</f>
        <v>0</v>
      </c>
      <c r="L24" s="93"/>
    </row>
    <row r="25" spans="2:18" ht="16.899999999999999" customHeight="1" x14ac:dyDescent="0.2">
      <c r="B25" s="452" t="s">
        <v>333</v>
      </c>
      <c r="C25" s="442" t="s">
        <v>163</v>
      </c>
      <c r="D25" s="442"/>
      <c r="E25" s="442"/>
      <c r="F25" s="321" t="s">
        <v>30</v>
      </c>
      <c r="G25" s="348">
        <f>'NIÑO BAJO'!D27</f>
        <v>4</v>
      </c>
      <c r="H25" s="472">
        <v>0</v>
      </c>
      <c r="I25" s="472">
        <f>+G25*H25</f>
        <v>0</v>
      </c>
      <c r="J25" s="453"/>
      <c r="L25" s="93"/>
    </row>
    <row r="26" spans="2:18" ht="16.899999999999999" customHeight="1" x14ac:dyDescent="0.2">
      <c r="B26" s="452" t="s">
        <v>334</v>
      </c>
      <c r="C26" s="442" t="s">
        <v>164</v>
      </c>
      <c r="D26" s="442"/>
      <c r="E26" s="442"/>
      <c r="F26" s="321" t="s">
        <v>30</v>
      </c>
      <c r="G26" s="348">
        <f>'NIÑO BAJO'!D28</f>
        <v>2</v>
      </c>
      <c r="H26" s="472">
        <v>0</v>
      </c>
      <c r="I26" s="472">
        <f t="shared" ref="I26:I29" si="2">+G26*H26</f>
        <v>0</v>
      </c>
      <c r="J26" s="453"/>
      <c r="L26" s="93"/>
    </row>
    <row r="27" spans="2:18" ht="16.899999999999999" customHeight="1" x14ac:dyDescent="0.2">
      <c r="B27" s="452" t="s">
        <v>335</v>
      </c>
      <c r="C27" s="442" t="s">
        <v>165</v>
      </c>
      <c r="D27" s="442"/>
      <c r="E27" s="442"/>
      <c r="F27" s="321" t="s">
        <v>30</v>
      </c>
      <c r="G27" s="348">
        <f>'NIÑO BAJO'!D29</f>
        <v>6</v>
      </c>
      <c r="H27" s="472">
        <v>0</v>
      </c>
      <c r="I27" s="472">
        <f t="shared" si="2"/>
        <v>0</v>
      </c>
      <c r="J27" s="453"/>
      <c r="L27" s="93"/>
    </row>
    <row r="28" spans="2:18" ht="16.899999999999999" customHeight="1" x14ac:dyDescent="0.2">
      <c r="B28" s="452" t="s">
        <v>336</v>
      </c>
      <c r="C28" s="442" t="s">
        <v>166</v>
      </c>
      <c r="D28" s="442"/>
      <c r="E28" s="442"/>
      <c r="F28" s="321" t="s">
        <v>30</v>
      </c>
      <c r="G28" s="348">
        <f>'NIÑO BAJO'!D30</f>
        <v>6</v>
      </c>
      <c r="H28" s="472">
        <v>0</v>
      </c>
      <c r="I28" s="472">
        <f t="shared" si="2"/>
        <v>0</v>
      </c>
      <c r="J28" s="453"/>
      <c r="L28" s="93"/>
    </row>
    <row r="29" spans="2:18" ht="16.899999999999999" customHeight="1" x14ac:dyDescent="0.2">
      <c r="B29" s="452" t="s">
        <v>337</v>
      </c>
      <c r="C29" s="442" t="s">
        <v>167</v>
      </c>
      <c r="D29" s="442"/>
      <c r="E29" s="442"/>
      <c r="F29" s="321" t="s">
        <v>30</v>
      </c>
      <c r="G29" s="348">
        <f>'NIÑO BAJO'!D31</f>
        <v>6</v>
      </c>
      <c r="H29" s="472">
        <v>0</v>
      </c>
      <c r="I29" s="472">
        <f t="shared" si="2"/>
        <v>0</v>
      </c>
      <c r="J29" s="453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474">
        <f>SUM(J11+J13)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47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47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47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474">
        <f>+J33*I34</f>
        <v>0</v>
      </c>
      <c r="M34" s="13"/>
      <c r="N34" s="13"/>
      <c r="O34" s="13"/>
      <c r="P34" s="13"/>
      <c r="Q34" s="13"/>
      <c r="R34" s="13"/>
    </row>
    <row r="35" spans="2:18" ht="26.25" customHeight="1" thickBot="1" x14ac:dyDescent="0.25">
      <c r="B35" s="461" t="s">
        <v>346</v>
      </c>
      <c r="C35" s="462"/>
      <c r="D35" s="462"/>
      <c r="E35" s="462"/>
      <c r="F35" s="462"/>
      <c r="G35" s="462"/>
      <c r="H35" s="462"/>
      <c r="I35" s="462"/>
      <c r="J35" s="476">
        <f>+J33+J34</f>
        <v>0</v>
      </c>
    </row>
  </sheetData>
  <mergeCells count="34">
    <mergeCell ref="B10:J10"/>
    <mergeCell ref="B35:I35"/>
    <mergeCell ref="C14:I14"/>
    <mergeCell ref="C19:I19"/>
    <mergeCell ref="C24:I24"/>
    <mergeCell ref="C20:J20"/>
    <mergeCell ref="C16:E16"/>
    <mergeCell ref="C17:E17"/>
    <mergeCell ref="C18:E18"/>
    <mergeCell ref="C22:E22"/>
    <mergeCell ref="C23:E23"/>
    <mergeCell ref="C25:E25"/>
    <mergeCell ref="C26:E26"/>
    <mergeCell ref="C27:E27"/>
    <mergeCell ref="C29:E29"/>
    <mergeCell ref="B30:I30"/>
    <mergeCell ref="B31:H31"/>
    <mergeCell ref="B32:H32"/>
    <mergeCell ref="B33:I33"/>
    <mergeCell ref="B34:H34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C11:I11"/>
    <mergeCell ref="C13:I13"/>
    <mergeCell ref="B7:J7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>
    <tabColor rgb="FF1A16C4"/>
  </sheetPr>
  <dimension ref="B2:D31"/>
  <sheetViews>
    <sheetView showGridLines="0" zoomScaleNormal="100" zoomScaleSheetLayoutView="85" workbookViewId="0">
      <selection activeCell="G19" sqref="G19"/>
    </sheetView>
  </sheetViews>
  <sheetFormatPr baseColWidth="10" defaultColWidth="11.42578125" defaultRowHeight="11.25" x14ac:dyDescent="0.2"/>
  <cols>
    <col min="1" max="1" width="6.5703125" style="1" customWidth="1"/>
    <col min="2" max="2" width="55.7109375" style="1" customWidth="1"/>
    <col min="3" max="3" width="6.85546875" style="1" customWidth="1"/>
    <col min="4" max="4" width="14.28515625" style="91" customWidth="1"/>
    <col min="5" max="16384" width="11.42578125" style="1"/>
  </cols>
  <sheetData>
    <row r="2" spans="2:4" ht="12.75" x14ac:dyDescent="0.2">
      <c r="B2" s="2"/>
    </row>
    <row r="3" spans="2:4" ht="13.5" thickBot="1" x14ac:dyDescent="0.25">
      <c r="B3" s="7"/>
    </row>
    <row r="4" spans="2:4" ht="46.9" customHeight="1" x14ac:dyDescent="0.2">
      <c r="B4" s="308" t="s">
        <v>197</v>
      </c>
      <c r="C4" s="309"/>
      <c r="D4" s="310"/>
    </row>
    <row r="5" spans="2:4" ht="8.25" customHeight="1" x14ac:dyDescent="0.2">
      <c r="B5" s="311"/>
      <c r="C5" s="312"/>
      <c r="D5" s="313"/>
    </row>
    <row r="6" spans="2:4" ht="16.899999999999999" customHeight="1" x14ac:dyDescent="0.2">
      <c r="B6" s="314" t="s">
        <v>144</v>
      </c>
      <c r="C6" s="315" t="s">
        <v>145</v>
      </c>
      <c r="D6" s="316"/>
    </row>
    <row r="7" spans="2:4" s="90" customFormat="1" ht="16.899999999999999" customHeight="1" x14ac:dyDescent="0.25">
      <c r="B7" s="317" t="s">
        <v>149</v>
      </c>
      <c r="C7" s="318" t="s">
        <v>177</v>
      </c>
      <c r="D7" s="319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SUM(D9:D10)</f>
        <v>360</v>
      </c>
    </row>
    <row r="9" spans="2:4" s="90" customFormat="1" ht="16.899999999999999" customHeight="1" x14ac:dyDescent="0.25">
      <c r="B9" s="323" t="s">
        <v>198</v>
      </c>
      <c r="C9" s="321"/>
      <c r="D9" s="322">
        <v>240</v>
      </c>
    </row>
    <row r="10" spans="2:4" s="90" customFormat="1" ht="16.899999999999999" customHeight="1" x14ac:dyDescent="0.25">
      <c r="B10" s="323" t="s">
        <v>199</v>
      </c>
      <c r="C10" s="321"/>
      <c r="D10" s="322">
        <v>120</v>
      </c>
    </row>
    <row r="11" spans="2:4" s="90" customFormat="1" ht="16.899999999999999" customHeight="1" x14ac:dyDescent="0.25">
      <c r="B11" s="320" t="s">
        <v>152</v>
      </c>
      <c r="C11" s="321" t="s">
        <v>151</v>
      </c>
      <c r="D11" s="322">
        <f>SUM(D12:D14)</f>
        <v>360</v>
      </c>
    </row>
    <row r="12" spans="2:4" s="90" customFormat="1" ht="16.899999999999999" customHeight="1" x14ac:dyDescent="0.25">
      <c r="B12" s="323" t="s">
        <v>200</v>
      </c>
      <c r="C12" s="321"/>
      <c r="D12" s="322">
        <v>120</v>
      </c>
    </row>
    <row r="13" spans="2:4" s="90" customFormat="1" ht="16.899999999999999" customHeight="1" x14ac:dyDescent="0.25">
      <c r="B13" s="323" t="s">
        <v>201</v>
      </c>
      <c r="C13" s="321"/>
      <c r="D13" s="322">
        <v>120</v>
      </c>
    </row>
    <row r="14" spans="2:4" s="90" customFormat="1" ht="16.899999999999999" customHeight="1" x14ac:dyDescent="0.25">
      <c r="B14" s="323" t="s">
        <v>202</v>
      </c>
      <c r="C14" s="321"/>
      <c r="D14" s="322">
        <v>120</v>
      </c>
    </row>
    <row r="15" spans="2:4" s="90" customFormat="1" ht="16.899999999999999" customHeight="1" x14ac:dyDescent="0.25">
      <c r="B15" s="320" t="s">
        <v>187</v>
      </c>
      <c r="C15" s="321"/>
      <c r="D15" s="322">
        <f>SUM(D16:D17)</f>
        <v>2</v>
      </c>
    </row>
    <row r="16" spans="2:4" s="90" customFormat="1" ht="16.899999999999999" customHeight="1" x14ac:dyDescent="0.25">
      <c r="B16" s="323" t="s">
        <v>203</v>
      </c>
      <c r="C16" s="321"/>
      <c r="D16" s="322">
        <v>1</v>
      </c>
    </row>
    <row r="17" spans="2:4" s="90" customFormat="1" ht="16.899999999999999" customHeight="1" x14ac:dyDescent="0.25">
      <c r="B17" s="323" t="s">
        <v>204</v>
      </c>
      <c r="C17" s="321"/>
      <c r="D17" s="322">
        <v>1</v>
      </c>
    </row>
    <row r="18" spans="2:4" ht="16.899999999999999" customHeight="1" x14ac:dyDescent="0.2">
      <c r="B18" s="324" t="s">
        <v>156</v>
      </c>
      <c r="C18" s="325"/>
      <c r="D18" s="326"/>
    </row>
    <row r="19" spans="2:4" s="90" customFormat="1" ht="16.899999999999999" customHeight="1" x14ac:dyDescent="0.25">
      <c r="B19" s="320" t="s">
        <v>161</v>
      </c>
      <c r="C19" s="321" t="s">
        <v>151</v>
      </c>
      <c r="D19" s="322">
        <f>SUM(D20:D21)</f>
        <v>70</v>
      </c>
    </row>
    <row r="20" spans="2:4" s="90" customFormat="1" ht="15.75" hidden="1" customHeight="1" x14ac:dyDescent="0.25">
      <c r="B20" s="323" t="s">
        <v>205</v>
      </c>
      <c r="C20" s="321"/>
      <c r="D20" s="322">
        <v>40</v>
      </c>
    </row>
    <row r="21" spans="2:4" s="90" customFormat="1" ht="15.75" hidden="1" customHeight="1" x14ac:dyDescent="0.25">
      <c r="B21" s="323" t="s">
        <v>206</v>
      </c>
      <c r="C21" s="321"/>
      <c r="D21" s="322">
        <v>30</v>
      </c>
    </row>
    <row r="22" spans="2:4" ht="16.899999999999999" customHeight="1" x14ac:dyDescent="0.25">
      <c r="B22" s="375" t="s">
        <v>157</v>
      </c>
      <c r="C22" s="321"/>
      <c r="D22" s="328"/>
    </row>
    <row r="23" spans="2:4" ht="16.899999999999999" customHeight="1" x14ac:dyDescent="0.25">
      <c r="B23" s="329" t="s">
        <v>158</v>
      </c>
      <c r="C23" s="321" t="s">
        <v>30</v>
      </c>
      <c r="D23" s="328">
        <v>2</v>
      </c>
    </row>
    <row r="24" spans="2:4" ht="16.899999999999999" customHeight="1" x14ac:dyDescent="0.25">
      <c r="B24" s="330" t="s">
        <v>159</v>
      </c>
      <c r="C24" s="321" t="s">
        <v>30</v>
      </c>
      <c r="D24" s="328">
        <v>1</v>
      </c>
    </row>
    <row r="25" spans="2:4" ht="16.899999999999999" customHeight="1" x14ac:dyDescent="0.25">
      <c r="B25" s="330" t="s">
        <v>160</v>
      </c>
      <c r="C25" s="321" t="s">
        <v>30</v>
      </c>
      <c r="D25" s="328">
        <v>1</v>
      </c>
    </row>
    <row r="26" spans="2:4" ht="16.899999999999999" customHeight="1" x14ac:dyDescent="0.25">
      <c r="B26" s="376" t="s">
        <v>162</v>
      </c>
      <c r="C26" s="321"/>
      <c r="D26" s="328"/>
    </row>
    <row r="27" spans="2:4" ht="16.899999999999999" customHeight="1" x14ac:dyDescent="0.25">
      <c r="B27" s="332" t="s">
        <v>163</v>
      </c>
      <c r="C27" s="321" t="s">
        <v>30</v>
      </c>
      <c r="D27" s="328">
        <v>4</v>
      </c>
    </row>
    <row r="28" spans="2:4" ht="16.899999999999999" customHeight="1" x14ac:dyDescent="0.25">
      <c r="B28" s="332" t="s">
        <v>164</v>
      </c>
      <c r="C28" s="321" t="s">
        <v>30</v>
      </c>
      <c r="D28" s="328">
        <v>2</v>
      </c>
    </row>
    <row r="29" spans="2:4" ht="16.899999999999999" customHeight="1" x14ac:dyDescent="0.25">
      <c r="B29" s="332" t="s">
        <v>165</v>
      </c>
      <c r="C29" s="321" t="s">
        <v>30</v>
      </c>
      <c r="D29" s="328">
        <v>6</v>
      </c>
    </row>
    <row r="30" spans="2:4" ht="16.899999999999999" customHeight="1" x14ac:dyDescent="0.25">
      <c r="B30" s="329" t="s">
        <v>166</v>
      </c>
      <c r="C30" s="321" t="s">
        <v>30</v>
      </c>
      <c r="D30" s="328">
        <v>6</v>
      </c>
    </row>
    <row r="31" spans="2:4" ht="16.899999999999999" customHeight="1" thickBot="1" x14ac:dyDescent="0.3">
      <c r="B31" s="333" t="s">
        <v>167</v>
      </c>
      <c r="C31" s="334" t="s">
        <v>30</v>
      </c>
      <c r="D31" s="335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D965-9F11-4862-8087-AAB0B4401D4A}">
  <sheetPr codeName="Hoja10">
    <tabColor theme="4" tint="0.39997558519241921"/>
  </sheetPr>
  <dimension ref="B1:R35"/>
  <sheetViews>
    <sheetView showGridLines="0" zoomScaleNormal="100" zoomScaleSheetLayoutView="100" workbookViewId="0">
      <selection activeCell="C25" sqref="C25:E29"/>
    </sheetView>
  </sheetViews>
  <sheetFormatPr baseColWidth="10" defaultColWidth="11.42578125" defaultRowHeight="11.25" x14ac:dyDescent="0.2"/>
  <cols>
    <col min="1" max="1" width="1.7109375" style="1" customWidth="1"/>
    <col min="2" max="2" width="7.140625" style="1" customWidth="1"/>
    <col min="3" max="3" width="40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6.140625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395" t="s">
        <v>207</v>
      </c>
      <c r="C2" s="396"/>
      <c r="D2" s="396"/>
      <c r="E2" s="396"/>
      <c r="F2" s="396"/>
      <c r="G2" s="396"/>
      <c r="H2" s="396"/>
      <c r="I2" s="396"/>
      <c r="J2" s="397"/>
    </row>
    <row r="3" spans="2:13" ht="10.15" customHeight="1" x14ac:dyDescent="0.2">
      <c r="B3" s="398"/>
      <c r="C3" s="394"/>
      <c r="D3" s="394"/>
      <c r="E3" s="394"/>
      <c r="F3" s="394"/>
      <c r="G3" s="394"/>
      <c r="H3" s="394"/>
      <c r="I3" s="394"/>
      <c r="J3" s="399"/>
    </row>
    <row r="4" spans="2:13" ht="10.15" customHeight="1" x14ac:dyDescent="0.2">
      <c r="B4" s="398"/>
      <c r="C4" s="394"/>
      <c r="D4" s="394"/>
      <c r="E4" s="394"/>
      <c r="F4" s="394"/>
      <c r="G4" s="394"/>
      <c r="H4" s="394"/>
      <c r="I4" s="394"/>
      <c r="J4" s="399"/>
    </row>
    <row r="5" spans="2:13" x14ac:dyDescent="0.2">
      <c r="B5" s="398"/>
      <c r="C5" s="394"/>
      <c r="D5" s="394"/>
      <c r="E5" s="394"/>
      <c r="F5" s="394"/>
      <c r="G5" s="394"/>
      <c r="H5" s="394"/>
      <c r="I5" s="394"/>
      <c r="J5" s="399"/>
    </row>
    <row r="6" spans="2:13" x14ac:dyDescent="0.2">
      <c r="B6" s="398"/>
      <c r="C6" s="394"/>
      <c r="D6" s="394"/>
      <c r="E6" s="394"/>
      <c r="F6" s="394"/>
      <c r="G6" s="394"/>
      <c r="H6" s="394"/>
      <c r="I6" s="394"/>
      <c r="J6" s="399"/>
    </row>
    <row r="7" spans="2:13" ht="11.25" customHeight="1" x14ac:dyDescent="0.2">
      <c r="B7" s="500"/>
      <c r="C7" s="501"/>
      <c r="D7" s="501"/>
      <c r="E7" s="501"/>
      <c r="F7" s="501"/>
      <c r="G7" s="501"/>
      <c r="H7" s="501"/>
      <c r="I7" s="501"/>
      <c r="J7" s="502"/>
    </row>
    <row r="8" spans="2:13" s="13" customFormat="1" x14ac:dyDescent="0.25">
      <c r="B8" s="449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450" t="s">
        <v>171</v>
      </c>
    </row>
    <row r="9" spans="2:13" s="13" customFormat="1" ht="25.15" customHeight="1" x14ac:dyDescent="0.25">
      <c r="B9" s="449"/>
      <c r="C9" s="305"/>
      <c r="D9" s="305"/>
      <c r="E9" s="305"/>
      <c r="F9" s="305"/>
      <c r="G9" s="305"/>
      <c r="H9" s="306"/>
      <c r="I9" s="306"/>
      <c r="J9" s="450"/>
    </row>
    <row r="10" spans="2:13" ht="7.5" customHeight="1" x14ac:dyDescent="0.2">
      <c r="B10" s="480"/>
      <c r="C10" s="338"/>
      <c r="D10" s="338"/>
      <c r="E10" s="338"/>
      <c r="F10" s="338"/>
      <c r="G10" s="338"/>
      <c r="H10" s="338"/>
      <c r="I10" s="338"/>
      <c r="J10" s="481"/>
    </row>
    <row r="11" spans="2:13" ht="16.899999999999999" customHeight="1" x14ac:dyDescent="0.2">
      <c r="B11" s="451">
        <v>1</v>
      </c>
      <c r="C11" s="438" t="s">
        <v>172</v>
      </c>
      <c r="D11" s="438"/>
      <c r="E11" s="438"/>
      <c r="F11" s="438"/>
      <c r="G11" s="438"/>
      <c r="H11" s="438"/>
      <c r="I11" s="438"/>
      <c r="J11" s="463">
        <f>+I12</f>
        <v>0</v>
      </c>
      <c r="M11" s="122"/>
    </row>
    <row r="12" spans="2:13" ht="16.899999999999999" customHeight="1" x14ac:dyDescent="0.2">
      <c r="B12" s="452"/>
      <c r="C12" s="345" t="s">
        <v>160</v>
      </c>
      <c r="D12" s="346"/>
      <c r="E12" s="347"/>
      <c r="F12" s="321" t="s">
        <v>30</v>
      </c>
      <c r="G12" s="348">
        <f>'TOMABAL 5'!D25</f>
        <v>1</v>
      </c>
      <c r="H12" s="472">
        <v>0</v>
      </c>
      <c r="I12" s="473">
        <f>+G12*H12</f>
        <v>0</v>
      </c>
      <c r="J12" s="453"/>
      <c r="L12" s="93"/>
    </row>
    <row r="13" spans="2:13" ht="16.899999999999999" customHeight="1" x14ac:dyDescent="0.2">
      <c r="B13" s="451">
        <v>2</v>
      </c>
      <c r="C13" s="438" t="s">
        <v>173</v>
      </c>
      <c r="D13" s="438"/>
      <c r="E13" s="438"/>
      <c r="F13" s="438"/>
      <c r="G13" s="438"/>
      <c r="H13" s="438"/>
      <c r="I13" s="438"/>
      <c r="J13" s="505">
        <f>+J14+J19+J24</f>
        <v>0</v>
      </c>
    </row>
    <row r="14" spans="2:13" ht="16.899999999999999" customHeight="1" x14ac:dyDescent="0.2">
      <c r="B14" s="468">
        <v>2.1</v>
      </c>
      <c r="C14" s="465" t="s">
        <v>174</v>
      </c>
      <c r="D14" s="466"/>
      <c r="E14" s="466"/>
      <c r="F14" s="466"/>
      <c r="G14" s="466"/>
      <c r="H14" s="466"/>
      <c r="I14" s="466"/>
      <c r="J14" s="506">
        <f>+I15+I16+I17+I18</f>
        <v>0</v>
      </c>
    </row>
    <row r="15" spans="2:13" ht="16.899999999999999" customHeight="1" x14ac:dyDescent="0.2">
      <c r="B15" s="455" t="s">
        <v>322</v>
      </c>
      <c r="C15" s="357" t="s">
        <v>150</v>
      </c>
      <c r="D15" s="357"/>
      <c r="E15" s="357"/>
      <c r="F15" s="321" t="s">
        <v>151</v>
      </c>
      <c r="G15" s="348">
        <f>'TOMABAL 5'!D8</f>
        <v>420</v>
      </c>
      <c r="H15" s="473">
        <v>0</v>
      </c>
      <c r="I15" s="473">
        <f>+G15*H15</f>
        <v>0</v>
      </c>
      <c r="J15" s="453"/>
      <c r="L15" s="93"/>
    </row>
    <row r="16" spans="2:13" ht="16.899999999999999" customHeight="1" x14ac:dyDescent="0.2">
      <c r="B16" s="455" t="s">
        <v>323</v>
      </c>
      <c r="C16" s="357" t="s">
        <v>152</v>
      </c>
      <c r="D16" s="357"/>
      <c r="E16" s="357"/>
      <c r="F16" s="321" t="s">
        <v>151</v>
      </c>
      <c r="G16" s="348">
        <f>'TOMABAL 5'!D11</f>
        <v>360</v>
      </c>
      <c r="H16" s="473">
        <v>0</v>
      </c>
      <c r="I16" s="473">
        <f t="shared" ref="I16:I18" si="0">+G16*H16</f>
        <v>0</v>
      </c>
      <c r="J16" s="453"/>
      <c r="L16" s="93"/>
    </row>
    <row r="17" spans="2:18" ht="16.899999999999999" customHeight="1" x14ac:dyDescent="0.2">
      <c r="B17" s="455" t="s">
        <v>324</v>
      </c>
      <c r="C17" s="357" t="s">
        <v>49</v>
      </c>
      <c r="D17" s="357"/>
      <c r="E17" s="357"/>
      <c r="F17" s="321" t="s">
        <v>58</v>
      </c>
      <c r="G17" s="348">
        <f>'TOMABAL 5'!D15</f>
        <v>2</v>
      </c>
      <c r="H17" s="473">
        <v>0</v>
      </c>
      <c r="I17" s="473">
        <f t="shared" si="0"/>
        <v>0</v>
      </c>
      <c r="J17" s="453"/>
      <c r="L17" s="93"/>
    </row>
    <row r="18" spans="2:18" ht="16.899999999999999" customHeight="1" x14ac:dyDescent="0.2">
      <c r="B18" s="455" t="s">
        <v>325</v>
      </c>
      <c r="C18" s="357" t="s">
        <v>155</v>
      </c>
      <c r="D18" s="357"/>
      <c r="E18" s="357"/>
      <c r="F18" s="321" t="s">
        <v>58</v>
      </c>
      <c r="G18" s="348">
        <f>'TOMABAL 5'!D15</f>
        <v>2</v>
      </c>
      <c r="H18" s="473">
        <v>0</v>
      </c>
      <c r="I18" s="473">
        <f t="shared" si="0"/>
        <v>0</v>
      </c>
      <c r="J18" s="453"/>
      <c r="L18" s="93"/>
    </row>
    <row r="19" spans="2:18" ht="16.899999999999999" customHeight="1" x14ac:dyDescent="0.2">
      <c r="B19" s="468">
        <v>2.2000000000000002</v>
      </c>
      <c r="C19" s="504" t="s">
        <v>156</v>
      </c>
      <c r="D19" s="504"/>
      <c r="E19" s="504"/>
      <c r="F19" s="504"/>
      <c r="G19" s="504"/>
      <c r="H19" s="504"/>
      <c r="I19" s="504"/>
      <c r="J19" s="507">
        <f>+I21+I22+I23</f>
        <v>0</v>
      </c>
      <c r="L19" s="93"/>
    </row>
    <row r="20" spans="2:18" ht="16.899999999999999" customHeight="1" x14ac:dyDescent="0.2">
      <c r="B20" s="456" t="s">
        <v>329</v>
      </c>
      <c r="C20" s="469" t="s">
        <v>157</v>
      </c>
      <c r="D20" s="470"/>
      <c r="E20" s="470"/>
      <c r="F20" s="470"/>
      <c r="G20" s="470"/>
      <c r="H20" s="470"/>
      <c r="I20" s="470"/>
      <c r="J20" s="471"/>
      <c r="L20" s="93"/>
    </row>
    <row r="21" spans="2:18" ht="16.899999999999999" customHeight="1" x14ac:dyDescent="0.2">
      <c r="B21" s="452" t="s">
        <v>328</v>
      </c>
      <c r="C21" s="357" t="s">
        <v>158</v>
      </c>
      <c r="D21" s="357"/>
      <c r="E21" s="357"/>
      <c r="F21" s="321" t="s">
        <v>30</v>
      </c>
      <c r="G21" s="348">
        <f>'TOMABAL 5'!D23</f>
        <v>2</v>
      </c>
      <c r="H21" s="473">
        <v>0</v>
      </c>
      <c r="I21" s="473">
        <f>+G21*H21</f>
        <v>0</v>
      </c>
      <c r="J21" s="453"/>
      <c r="L21" s="93"/>
    </row>
    <row r="22" spans="2:18" ht="16.899999999999999" customHeight="1" x14ac:dyDescent="0.2">
      <c r="B22" s="452" t="s">
        <v>326</v>
      </c>
      <c r="C22" s="357" t="s">
        <v>159</v>
      </c>
      <c r="D22" s="357"/>
      <c r="E22" s="357"/>
      <c r="F22" s="321" t="s">
        <v>30</v>
      </c>
      <c r="G22" s="348">
        <f>'TOMABAL 5'!D24</f>
        <v>1</v>
      </c>
      <c r="H22" s="472">
        <v>0</v>
      </c>
      <c r="I22" s="473">
        <f t="shared" ref="I22:I23" si="1">+G22*H22</f>
        <v>0</v>
      </c>
      <c r="J22" s="453"/>
      <c r="L22" s="93"/>
    </row>
    <row r="23" spans="2:18" ht="16.899999999999999" customHeight="1" x14ac:dyDescent="0.2">
      <c r="B23" s="455" t="s">
        <v>327</v>
      </c>
      <c r="C23" s="357" t="s">
        <v>161</v>
      </c>
      <c r="D23" s="357"/>
      <c r="E23" s="357"/>
      <c r="F23" s="321" t="s">
        <v>151</v>
      </c>
      <c r="G23" s="348">
        <f>'TOMABAL 5'!D19</f>
        <v>60</v>
      </c>
      <c r="H23" s="473">
        <v>0</v>
      </c>
      <c r="I23" s="473">
        <f t="shared" si="1"/>
        <v>0</v>
      </c>
      <c r="J23" s="453"/>
      <c r="L23" s="93"/>
    </row>
    <row r="24" spans="2:18" ht="16.899999999999999" customHeight="1" x14ac:dyDescent="0.2">
      <c r="B24" s="468">
        <v>2.2999999999999998</v>
      </c>
      <c r="C24" s="504" t="s">
        <v>162</v>
      </c>
      <c r="D24" s="504"/>
      <c r="E24" s="504"/>
      <c r="F24" s="504"/>
      <c r="G24" s="504"/>
      <c r="H24" s="504"/>
      <c r="I24" s="504"/>
      <c r="J24" s="507">
        <f>+I25+I26+I27+I28+I29</f>
        <v>0</v>
      </c>
      <c r="L24" s="93"/>
    </row>
    <row r="25" spans="2:18" ht="16.899999999999999" customHeight="1" x14ac:dyDescent="0.2">
      <c r="B25" s="452" t="s">
        <v>333</v>
      </c>
      <c r="C25" s="357" t="s">
        <v>163</v>
      </c>
      <c r="D25" s="357"/>
      <c r="E25" s="357"/>
      <c r="F25" s="321" t="s">
        <v>30</v>
      </c>
      <c r="G25" s="348">
        <f>'TOMABAL 5'!D27</f>
        <v>4</v>
      </c>
      <c r="H25" s="472">
        <v>0</v>
      </c>
      <c r="I25" s="473">
        <f>+G25*H25</f>
        <v>0</v>
      </c>
      <c r="J25" s="453"/>
      <c r="L25" s="93"/>
    </row>
    <row r="26" spans="2:18" ht="16.899999999999999" customHeight="1" x14ac:dyDescent="0.2">
      <c r="B26" s="452" t="s">
        <v>334</v>
      </c>
      <c r="C26" s="357" t="s">
        <v>164</v>
      </c>
      <c r="D26" s="357"/>
      <c r="E26" s="357"/>
      <c r="F26" s="321" t="s">
        <v>30</v>
      </c>
      <c r="G26" s="348">
        <f>'TOMABAL 5'!D28</f>
        <v>2</v>
      </c>
      <c r="H26" s="472">
        <v>0</v>
      </c>
      <c r="I26" s="473">
        <f t="shared" ref="I26:I29" si="2">+G26*H26</f>
        <v>0</v>
      </c>
      <c r="J26" s="453"/>
      <c r="L26" s="93"/>
    </row>
    <row r="27" spans="2:18" ht="16.899999999999999" customHeight="1" x14ac:dyDescent="0.2">
      <c r="B27" s="452" t="s">
        <v>335</v>
      </c>
      <c r="C27" s="357" t="s">
        <v>165</v>
      </c>
      <c r="D27" s="357"/>
      <c r="E27" s="357"/>
      <c r="F27" s="321" t="s">
        <v>30</v>
      </c>
      <c r="G27" s="348">
        <f>'TOMABAL 5'!D29</f>
        <v>6</v>
      </c>
      <c r="H27" s="472">
        <v>0</v>
      </c>
      <c r="I27" s="473">
        <f t="shared" si="2"/>
        <v>0</v>
      </c>
      <c r="J27" s="453"/>
      <c r="L27" s="93"/>
    </row>
    <row r="28" spans="2:18" ht="16.899999999999999" customHeight="1" x14ac:dyDescent="0.2">
      <c r="B28" s="452" t="s">
        <v>336</v>
      </c>
      <c r="C28" s="357" t="s">
        <v>166</v>
      </c>
      <c r="D28" s="357"/>
      <c r="E28" s="357"/>
      <c r="F28" s="321" t="s">
        <v>30</v>
      </c>
      <c r="G28" s="348">
        <f>'TOMABAL 5'!D30</f>
        <v>6</v>
      </c>
      <c r="H28" s="472">
        <v>0</v>
      </c>
      <c r="I28" s="473">
        <f t="shared" si="2"/>
        <v>0</v>
      </c>
      <c r="J28" s="453"/>
      <c r="L28" s="93"/>
    </row>
    <row r="29" spans="2:18" ht="16.899999999999999" customHeight="1" x14ac:dyDescent="0.2">
      <c r="B29" s="452" t="s">
        <v>337</v>
      </c>
      <c r="C29" s="357" t="s">
        <v>167</v>
      </c>
      <c r="D29" s="357"/>
      <c r="E29" s="357"/>
      <c r="F29" s="321" t="s">
        <v>30</v>
      </c>
      <c r="G29" s="348">
        <f>'TOMABAL 5'!D31</f>
        <v>6</v>
      </c>
      <c r="H29" s="472">
        <v>0</v>
      </c>
      <c r="I29" s="473">
        <f t="shared" si="2"/>
        <v>0</v>
      </c>
      <c r="J29" s="453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474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47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47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47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474">
        <f>+J33*I34</f>
        <v>0</v>
      </c>
      <c r="M34" s="13"/>
      <c r="N34" s="13"/>
      <c r="O34" s="13"/>
      <c r="P34" s="13"/>
      <c r="Q34" s="13"/>
      <c r="R34" s="13"/>
    </row>
    <row r="35" spans="2:18" ht="28.5" customHeight="1" thickBot="1" x14ac:dyDescent="0.25">
      <c r="B35" s="461" t="s">
        <v>346</v>
      </c>
      <c r="C35" s="462"/>
      <c r="D35" s="462"/>
      <c r="E35" s="462"/>
      <c r="F35" s="462"/>
      <c r="G35" s="462"/>
      <c r="H35" s="462"/>
      <c r="I35" s="462"/>
      <c r="J35" s="508">
        <f>+J33+J34</f>
        <v>0</v>
      </c>
    </row>
  </sheetData>
  <mergeCells count="35">
    <mergeCell ref="C25:E25"/>
    <mergeCell ref="C26:E26"/>
    <mergeCell ref="C27:E27"/>
    <mergeCell ref="C29:E29"/>
    <mergeCell ref="B35:I35"/>
    <mergeCell ref="B7:J7"/>
    <mergeCell ref="B10:J10"/>
    <mergeCell ref="C16:E16"/>
    <mergeCell ref="C17:E17"/>
    <mergeCell ref="C18:E18"/>
    <mergeCell ref="C22:E22"/>
    <mergeCell ref="C23:E23"/>
    <mergeCell ref="C20:J20"/>
    <mergeCell ref="C12:E12"/>
    <mergeCell ref="C14:I14"/>
    <mergeCell ref="C13:I13"/>
    <mergeCell ref="B30:I30"/>
    <mergeCell ref="B31:H31"/>
    <mergeCell ref="B32:H32"/>
    <mergeCell ref="B33:I33"/>
    <mergeCell ref="B34:H34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C11:I11"/>
    <mergeCell ref="C19:I19"/>
    <mergeCell ref="C24:I24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">
    <tabColor rgb="FF1A16C4"/>
  </sheetPr>
  <dimension ref="B2:D31"/>
  <sheetViews>
    <sheetView showGridLines="0" zoomScaleNormal="100" zoomScaleSheetLayoutView="85" workbookViewId="0">
      <selection activeCell="H18" sqref="H18"/>
    </sheetView>
  </sheetViews>
  <sheetFormatPr baseColWidth="10" defaultColWidth="11.42578125" defaultRowHeight="11.25" x14ac:dyDescent="0.2"/>
  <cols>
    <col min="1" max="1" width="7.28515625" style="1" customWidth="1"/>
    <col min="2" max="2" width="62.7109375" style="1" customWidth="1"/>
    <col min="3" max="3" width="6" style="1" customWidth="1"/>
    <col min="4" max="4" width="14.7109375" style="91" customWidth="1"/>
    <col min="5" max="16384" width="11.42578125" style="1"/>
  </cols>
  <sheetData>
    <row r="2" spans="2:4" ht="5.25" customHeight="1" x14ac:dyDescent="0.2">
      <c r="B2" s="2"/>
    </row>
    <row r="3" spans="2:4" ht="13.5" thickBot="1" x14ac:dyDescent="0.25">
      <c r="B3" s="7"/>
    </row>
    <row r="4" spans="2:4" ht="46.9" customHeight="1" thickBot="1" x14ac:dyDescent="0.25">
      <c r="B4" s="489" t="s">
        <v>208</v>
      </c>
      <c r="C4" s="490"/>
      <c r="D4" s="491"/>
    </row>
    <row r="5" spans="2:4" ht="12" customHeight="1" thickBot="1" x14ac:dyDescent="0.25">
      <c r="B5" s="496"/>
      <c r="C5" s="497"/>
      <c r="D5" s="498"/>
    </row>
    <row r="6" spans="2:4" ht="16.899999999999999" customHeight="1" thickBot="1" x14ac:dyDescent="0.25">
      <c r="B6" s="492" t="s">
        <v>144</v>
      </c>
      <c r="C6" s="493" t="s">
        <v>145</v>
      </c>
      <c r="D6" s="494"/>
    </row>
    <row r="7" spans="2:4" s="90" customFormat="1" ht="22.5" customHeight="1" x14ac:dyDescent="0.25">
      <c r="B7" s="482" t="s">
        <v>149</v>
      </c>
      <c r="C7" s="483" t="s">
        <v>177</v>
      </c>
      <c r="D7" s="484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SUM(D9:D10)</f>
        <v>420</v>
      </c>
    </row>
    <row r="9" spans="2:4" s="90" customFormat="1" ht="16.899999999999999" customHeight="1" x14ac:dyDescent="0.25">
      <c r="B9" s="485" t="s">
        <v>209</v>
      </c>
      <c r="C9" s="321"/>
      <c r="D9" s="322">
        <v>210</v>
      </c>
    </row>
    <row r="10" spans="2:4" s="90" customFormat="1" ht="16.899999999999999" customHeight="1" x14ac:dyDescent="0.25">
      <c r="B10" s="485" t="s">
        <v>210</v>
      </c>
      <c r="C10" s="321"/>
      <c r="D10" s="322">
        <v>210</v>
      </c>
    </row>
    <row r="11" spans="2:4" s="90" customFormat="1" ht="16.899999999999999" customHeight="1" x14ac:dyDescent="0.25">
      <c r="B11" s="486" t="s">
        <v>211</v>
      </c>
      <c r="C11" s="321" t="s">
        <v>151</v>
      </c>
      <c r="D11" s="322">
        <f>SUM(D12:D14)</f>
        <v>360</v>
      </c>
    </row>
    <row r="12" spans="2:4" s="90" customFormat="1" ht="16.899999999999999" customHeight="1" x14ac:dyDescent="0.25">
      <c r="B12" s="485" t="s">
        <v>212</v>
      </c>
      <c r="C12" s="321"/>
      <c r="D12" s="322">
        <v>120</v>
      </c>
    </row>
    <row r="13" spans="2:4" s="90" customFormat="1" ht="16.899999999999999" customHeight="1" x14ac:dyDescent="0.25">
      <c r="B13" s="485" t="s">
        <v>213</v>
      </c>
      <c r="C13" s="321"/>
      <c r="D13" s="322">
        <v>120</v>
      </c>
    </row>
    <row r="14" spans="2:4" s="90" customFormat="1" ht="16.899999999999999" customHeight="1" x14ac:dyDescent="0.25">
      <c r="B14" s="485" t="s">
        <v>214</v>
      </c>
      <c r="C14" s="321"/>
      <c r="D14" s="322">
        <v>120</v>
      </c>
    </row>
    <row r="15" spans="2:4" s="90" customFormat="1" ht="16.899999999999999" customHeight="1" x14ac:dyDescent="0.25">
      <c r="B15" s="486" t="s">
        <v>215</v>
      </c>
      <c r="C15" s="321" t="s">
        <v>153</v>
      </c>
      <c r="D15" s="322">
        <f>SUM(D16:D17)</f>
        <v>2</v>
      </c>
    </row>
    <row r="16" spans="2:4" s="90" customFormat="1" ht="16.899999999999999" customHeight="1" x14ac:dyDescent="0.25">
      <c r="B16" s="485" t="s">
        <v>216</v>
      </c>
      <c r="C16" s="321"/>
      <c r="D16" s="322">
        <v>1</v>
      </c>
    </row>
    <row r="17" spans="2:4" s="90" customFormat="1" ht="16.899999999999999" customHeight="1" x14ac:dyDescent="0.25">
      <c r="B17" s="485" t="s">
        <v>217</v>
      </c>
      <c r="C17" s="321"/>
      <c r="D17" s="322">
        <v>1</v>
      </c>
    </row>
    <row r="18" spans="2:4" ht="16.899999999999999" customHeight="1" x14ac:dyDescent="0.2">
      <c r="B18" s="324" t="s">
        <v>156</v>
      </c>
      <c r="C18" s="325"/>
      <c r="D18" s="509"/>
    </row>
    <row r="19" spans="2:4" s="90" customFormat="1" ht="16.899999999999999" customHeight="1" x14ac:dyDescent="0.25">
      <c r="B19" s="486" t="s">
        <v>161</v>
      </c>
      <c r="C19" s="321" t="s">
        <v>151</v>
      </c>
      <c r="D19" s="322">
        <f>SUM(D20:D21)</f>
        <v>60</v>
      </c>
    </row>
    <row r="20" spans="2:4" s="90" customFormat="1" ht="16.899999999999999" hidden="1" customHeight="1" x14ac:dyDescent="0.25">
      <c r="B20" s="487" t="s">
        <v>218</v>
      </c>
      <c r="C20" s="510"/>
      <c r="D20" s="322">
        <v>30</v>
      </c>
    </row>
    <row r="21" spans="2:4" s="90" customFormat="1" ht="16.899999999999999" hidden="1" customHeight="1" x14ac:dyDescent="0.25">
      <c r="B21" s="487" t="s">
        <v>219</v>
      </c>
      <c r="C21" s="439"/>
      <c r="D21" s="322">
        <v>30</v>
      </c>
    </row>
    <row r="22" spans="2:4" ht="16.149999999999999" customHeight="1" x14ac:dyDescent="0.25">
      <c r="B22" s="375" t="s">
        <v>157</v>
      </c>
      <c r="C22" s="439"/>
      <c r="D22" s="328"/>
    </row>
    <row r="23" spans="2:4" ht="16.149999999999999" customHeight="1" x14ac:dyDescent="0.25">
      <c r="B23" s="329" t="s">
        <v>158</v>
      </c>
      <c r="C23" s="439" t="s">
        <v>30</v>
      </c>
      <c r="D23" s="328">
        <v>2</v>
      </c>
    </row>
    <row r="24" spans="2:4" ht="16.149999999999999" customHeight="1" x14ac:dyDescent="0.25">
      <c r="B24" s="330" t="s">
        <v>159</v>
      </c>
      <c r="C24" s="439" t="s">
        <v>30</v>
      </c>
      <c r="D24" s="328">
        <v>1</v>
      </c>
    </row>
    <row r="25" spans="2:4" ht="16.149999999999999" customHeight="1" x14ac:dyDescent="0.25">
      <c r="B25" s="330" t="s">
        <v>160</v>
      </c>
      <c r="C25" s="439" t="s">
        <v>30</v>
      </c>
      <c r="D25" s="328">
        <v>1</v>
      </c>
    </row>
    <row r="26" spans="2:4" ht="16.899999999999999" customHeight="1" x14ac:dyDescent="0.25">
      <c r="B26" s="495" t="s">
        <v>162</v>
      </c>
      <c r="C26" s="511"/>
      <c r="D26" s="328"/>
    </row>
    <row r="27" spans="2:4" ht="16.899999999999999" customHeight="1" x14ac:dyDescent="0.25">
      <c r="B27" s="332" t="s">
        <v>163</v>
      </c>
      <c r="C27" s="439" t="s">
        <v>30</v>
      </c>
      <c r="D27" s="328">
        <v>4</v>
      </c>
    </row>
    <row r="28" spans="2:4" ht="16.899999999999999" customHeight="1" x14ac:dyDescent="0.25">
      <c r="B28" s="332" t="s">
        <v>164</v>
      </c>
      <c r="C28" s="439" t="s">
        <v>30</v>
      </c>
      <c r="D28" s="328">
        <v>2</v>
      </c>
    </row>
    <row r="29" spans="2:4" ht="16.899999999999999" customHeight="1" x14ac:dyDescent="0.25">
      <c r="B29" s="332" t="s">
        <v>165</v>
      </c>
      <c r="C29" s="439" t="s">
        <v>30</v>
      </c>
      <c r="D29" s="328">
        <v>6</v>
      </c>
    </row>
    <row r="30" spans="2:4" ht="16.899999999999999" customHeight="1" x14ac:dyDescent="0.25">
      <c r="B30" s="329" t="s">
        <v>166</v>
      </c>
      <c r="C30" s="439" t="s">
        <v>30</v>
      </c>
      <c r="D30" s="328">
        <v>6</v>
      </c>
    </row>
    <row r="31" spans="2:4" ht="16.899999999999999" customHeight="1" thickBot="1" x14ac:dyDescent="0.3">
      <c r="B31" s="333" t="s">
        <v>167</v>
      </c>
      <c r="C31" s="512" t="s">
        <v>30</v>
      </c>
      <c r="D31" s="335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FD2D-CBF1-41EF-B881-23817170B7C8}">
  <sheetPr codeName="Hoja12">
    <tabColor theme="4" tint="0.59999389629810485"/>
  </sheetPr>
  <dimension ref="B1:R35"/>
  <sheetViews>
    <sheetView showGridLines="0" zoomScaleNormal="100" zoomScaleSheetLayoutView="100" workbookViewId="0">
      <selection activeCell="M18" sqref="M18"/>
    </sheetView>
  </sheetViews>
  <sheetFormatPr baseColWidth="10" defaultColWidth="11.42578125" defaultRowHeight="11.25" x14ac:dyDescent="0.2"/>
  <cols>
    <col min="1" max="1" width="8.28515625" style="1" customWidth="1"/>
    <col min="2" max="2" width="5.42578125" style="1" customWidth="1"/>
    <col min="3" max="3" width="34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5.7109375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444" t="s">
        <v>220</v>
      </c>
      <c r="C2" s="445"/>
      <c r="D2" s="445"/>
      <c r="E2" s="445"/>
      <c r="F2" s="445"/>
      <c r="G2" s="445"/>
      <c r="H2" s="445"/>
      <c r="I2" s="445"/>
      <c r="J2" s="446"/>
    </row>
    <row r="3" spans="2:13" ht="10.15" customHeight="1" x14ac:dyDescent="0.2">
      <c r="B3" s="447"/>
      <c r="C3" s="437"/>
      <c r="D3" s="437"/>
      <c r="E3" s="437"/>
      <c r="F3" s="437"/>
      <c r="G3" s="437"/>
      <c r="H3" s="437"/>
      <c r="I3" s="437"/>
      <c r="J3" s="448"/>
    </row>
    <row r="4" spans="2:13" ht="10.15" customHeight="1" x14ac:dyDescent="0.2">
      <c r="B4" s="447"/>
      <c r="C4" s="437"/>
      <c r="D4" s="437"/>
      <c r="E4" s="437"/>
      <c r="F4" s="437"/>
      <c r="G4" s="437"/>
      <c r="H4" s="437"/>
      <c r="I4" s="437"/>
      <c r="J4" s="448"/>
    </row>
    <row r="5" spans="2:13" ht="10.15" customHeight="1" x14ac:dyDescent="0.2">
      <c r="B5" s="447"/>
      <c r="C5" s="437"/>
      <c r="D5" s="437"/>
      <c r="E5" s="437"/>
      <c r="F5" s="437"/>
      <c r="G5" s="437"/>
      <c r="H5" s="437"/>
      <c r="I5" s="437"/>
      <c r="J5" s="448"/>
    </row>
    <row r="6" spans="2:13" ht="10.15" customHeight="1" x14ac:dyDescent="0.2">
      <c r="B6" s="447"/>
      <c r="C6" s="437"/>
      <c r="D6" s="437"/>
      <c r="E6" s="437"/>
      <c r="F6" s="437"/>
      <c r="G6" s="437"/>
      <c r="H6" s="437"/>
      <c r="I6" s="437"/>
      <c r="J6" s="448"/>
    </row>
    <row r="7" spans="2:13" ht="6.75" customHeight="1" x14ac:dyDescent="0.2">
      <c r="B7" s="480"/>
      <c r="C7" s="338"/>
      <c r="D7" s="338"/>
      <c r="E7" s="338"/>
      <c r="F7" s="338"/>
      <c r="G7" s="338"/>
      <c r="H7" s="338"/>
      <c r="I7" s="338"/>
      <c r="J7" s="481"/>
    </row>
    <row r="8" spans="2:13" s="13" customFormat="1" x14ac:dyDescent="0.25">
      <c r="B8" s="449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450" t="s">
        <v>171</v>
      </c>
    </row>
    <row r="9" spans="2:13" s="13" customFormat="1" ht="25.15" customHeight="1" x14ac:dyDescent="0.25">
      <c r="B9" s="449"/>
      <c r="C9" s="305"/>
      <c r="D9" s="305"/>
      <c r="E9" s="305"/>
      <c r="F9" s="305"/>
      <c r="G9" s="305"/>
      <c r="H9" s="306"/>
      <c r="I9" s="306"/>
      <c r="J9" s="450"/>
    </row>
    <row r="10" spans="2:13" ht="7.5" customHeight="1" x14ac:dyDescent="0.2">
      <c r="B10" s="480"/>
      <c r="C10" s="338"/>
      <c r="D10" s="338"/>
      <c r="E10" s="338"/>
      <c r="F10" s="338"/>
      <c r="G10" s="338"/>
      <c r="H10" s="338"/>
      <c r="I10" s="338"/>
      <c r="J10" s="481"/>
    </row>
    <row r="11" spans="2:13" ht="16.899999999999999" customHeight="1" x14ac:dyDescent="0.2">
      <c r="B11" s="451">
        <v>1</v>
      </c>
      <c r="C11" s="341" t="s">
        <v>172</v>
      </c>
      <c r="D11" s="342"/>
      <c r="E11" s="342"/>
      <c r="F11" s="342"/>
      <c r="G11" s="342"/>
      <c r="H11" s="342"/>
      <c r="I11" s="343"/>
      <c r="J11" s="463">
        <f>+I12</f>
        <v>0</v>
      </c>
      <c r="M11" s="122"/>
    </row>
    <row r="12" spans="2:13" ht="16.899999999999999" customHeight="1" x14ac:dyDescent="0.2">
      <c r="B12" s="452"/>
      <c r="C12" s="345" t="s">
        <v>160</v>
      </c>
      <c r="D12" s="346"/>
      <c r="E12" s="347"/>
      <c r="F12" s="321" t="s">
        <v>30</v>
      </c>
      <c r="G12" s="348">
        <f>'CB-3'!D30</f>
        <v>1</v>
      </c>
      <c r="H12" s="472"/>
      <c r="I12" s="472">
        <f>+G12*H12</f>
        <v>0</v>
      </c>
      <c r="J12" s="552"/>
      <c r="L12" s="93"/>
    </row>
    <row r="13" spans="2:13" ht="16.899999999999999" customHeight="1" x14ac:dyDescent="0.2">
      <c r="B13" s="451">
        <v>2</v>
      </c>
      <c r="C13" s="341" t="s">
        <v>173</v>
      </c>
      <c r="D13" s="342"/>
      <c r="E13" s="342"/>
      <c r="F13" s="342"/>
      <c r="G13" s="342"/>
      <c r="H13" s="342"/>
      <c r="I13" s="343"/>
      <c r="J13" s="463">
        <f>+J14+J19+J24</f>
        <v>0</v>
      </c>
    </row>
    <row r="14" spans="2:13" ht="16.899999999999999" customHeight="1" x14ac:dyDescent="0.2">
      <c r="B14" s="468">
        <v>2.1</v>
      </c>
      <c r="C14" s="465" t="s">
        <v>174</v>
      </c>
      <c r="D14" s="466"/>
      <c r="E14" s="466"/>
      <c r="F14" s="466"/>
      <c r="G14" s="466"/>
      <c r="H14" s="466"/>
      <c r="I14" s="467"/>
      <c r="J14" s="464">
        <f>+I15+I16+I17+I18</f>
        <v>0</v>
      </c>
    </row>
    <row r="15" spans="2:13" ht="16.899999999999999" customHeight="1" x14ac:dyDescent="0.2">
      <c r="B15" s="455" t="s">
        <v>348</v>
      </c>
      <c r="C15" s="357" t="s">
        <v>150</v>
      </c>
      <c r="D15" s="357"/>
      <c r="E15" s="357"/>
      <c r="F15" s="321" t="s">
        <v>151</v>
      </c>
      <c r="G15" s="348">
        <f>'CB-3'!D8</f>
        <v>870</v>
      </c>
      <c r="H15" s="472">
        <v>0</v>
      </c>
      <c r="I15" s="472">
        <f>+G15*H15</f>
        <v>0</v>
      </c>
      <c r="J15" s="552"/>
      <c r="L15" s="93"/>
    </row>
    <row r="16" spans="2:13" ht="16.899999999999999" customHeight="1" x14ac:dyDescent="0.2">
      <c r="B16" s="455" t="s">
        <v>349</v>
      </c>
      <c r="C16" s="357" t="s">
        <v>152</v>
      </c>
      <c r="D16" s="357"/>
      <c r="E16" s="357"/>
      <c r="F16" s="321" t="s">
        <v>151</v>
      </c>
      <c r="G16" s="348">
        <f>'CB-3'!D13</f>
        <v>480</v>
      </c>
      <c r="H16" s="472">
        <v>0</v>
      </c>
      <c r="I16" s="472">
        <f t="shared" ref="I16:I18" si="0">+G16*H16</f>
        <v>0</v>
      </c>
      <c r="J16" s="552"/>
      <c r="L16" s="93"/>
    </row>
    <row r="17" spans="2:18" ht="16.899999999999999" customHeight="1" x14ac:dyDescent="0.2">
      <c r="B17" s="455" t="s">
        <v>350</v>
      </c>
      <c r="C17" s="357" t="s">
        <v>49</v>
      </c>
      <c r="D17" s="357"/>
      <c r="E17" s="357"/>
      <c r="F17" s="321" t="s">
        <v>58</v>
      </c>
      <c r="G17" s="348">
        <f>'CB-3'!D18</f>
        <v>4</v>
      </c>
      <c r="H17" s="472">
        <v>0</v>
      </c>
      <c r="I17" s="472">
        <f t="shared" si="0"/>
        <v>0</v>
      </c>
      <c r="J17" s="552"/>
      <c r="L17" s="93"/>
    </row>
    <row r="18" spans="2:18" ht="16.899999999999999" customHeight="1" x14ac:dyDescent="0.2">
      <c r="B18" s="455" t="s">
        <v>351</v>
      </c>
      <c r="C18" s="357" t="s">
        <v>155</v>
      </c>
      <c r="D18" s="357"/>
      <c r="E18" s="357"/>
      <c r="F18" s="321" t="s">
        <v>58</v>
      </c>
      <c r="G18" s="348">
        <f>'CB-3'!D18</f>
        <v>4</v>
      </c>
      <c r="H18" s="472">
        <v>0</v>
      </c>
      <c r="I18" s="472">
        <f t="shared" si="0"/>
        <v>0</v>
      </c>
      <c r="J18" s="552"/>
      <c r="L18" s="93"/>
    </row>
    <row r="19" spans="2:18" ht="16.899999999999999" customHeight="1" x14ac:dyDescent="0.2">
      <c r="B19" s="468">
        <v>2.2000000000000002</v>
      </c>
      <c r="C19" s="359" t="s">
        <v>156</v>
      </c>
      <c r="D19" s="360"/>
      <c r="E19" s="360"/>
      <c r="F19" s="360"/>
      <c r="G19" s="360"/>
      <c r="H19" s="360"/>
      <c r="I19" s="361"/>
      <c r="J19" s="464">
        <f>+I21+I22+I23</f>
        <v>0</v>
      </c>
      <c r="L19" s="93"/>
    </row>
    <row r="20" spans="2:18" ht="16.899999999999999" customHeight="1" x14ac:dyDescent="0.2">
      <c r="B20" s="456" t="s">
        <v>329</v>
      </c>
      <c r="C20" s="364" t="s">
        <v>157</v>
      </c>
      <c r="D20" s="365"/>
      <c r="E20" s="365"/>
      <c r="F20" s="365"/>
      <c r="G20" s="365"/>
      <c r="H20" s="365"/>
      <c r="I20" s="365"/>
      <c r="J20" s="503"/>
      <c r="L20" s="93"/>
    </row>
    <row r="21" spans="2:18" ht="16.899999999999999" customHeight="1" x14ac:dyDescent="0.2">
      <c r="B21" s="452" t="s">
        <v>48</v>
      </c>
      <c r="C21" s="442" t="s">
        <v>158</v>
      </c>
      <c r="D21" s="442"/>
      <c r="E21" s="442"/>
      <c r="F21" s="321" t="s">
        <v>30</v>
      </c>
      <c r="G21" s="348">
        <f>'CB-3'!D28</f>
        <v>2</v>
      </c>
      <c r="H21" s="472">
        <v>0</v>
      </c>
      <c r="I21" s="472">
        <f>+G21*H21</f>
        <v>0</v>
      </c>
      <c r="J21" s="552"/>
      <c r="L21" s="93"/>
    </row>
    <row r="22" spans="2:18" ht="16.899999999999999" customHeight="1" x14ac:dyDescent="0.2">
      <c r="B22" s="452" t="s">
        <v>326</v>
      </c>
      <c r="C22" s="442" t="s">
        <v>159</v>
      </c>
      <c r="D22" s="442"/>
      <c r="E22" s="442"/>
      <c r="F22" s="321" t="s">
        <v>30</v>
      </c>
      <c r="G22" s="348">
        <f>'CB-3'!D29</f>
        <v>1</v>
      </c>
      <c r="H22" s="472">
        <v>0</v>
      </c>
      <c r="I22" s="472">
        <f t="shared" ref="I22:I23" si="1">+G22*H22</f>
        <v>0</v>
      </c>
      <c r="J22" s="552"/>
      <c r="L22" s="93"/>
    </row>
    <row r="23" spans="2:18" ht="16.899999999999999" customHeight="1" x14ac:dyDescent="0.2">
      <c r="B23" s="455" t="s">
        <v>327</v>
      </c>
      <c r="C23" s="442" t="s">
        <v>161</v>
      </c>
      <c r="D23" s="442"/>
      <c r="E23" s="442"/>
      <c r="F23" s="321" t="s">
        <v>151</v>
      </c>
      <c r="G23" s="348">
        <f>'CB-3'!D24</f>
        <v>70</v>
      </c>
      <c r="H23" s="472">
        <v>0</v>
      </c>
      <c r="I23" s="472">
        <f t="shared" si="1"/>
        <v>0</v>
      </c>
      <c r="J23" s="552"/>
      <c r="L23" s="93"/>
    </row>
    <row r="24" spans="2:18" ht="16.899999999999999" customHeight="1" x14ac:dyDescent="0.2">
      <c r="B24" s="468">
        <v>2.2999999999999998</v>
      </c>
      <c r="C24" s="359" t="s">
        <v>162</v>
      </c>
      <c r="D24" s="360"/>
      <c r="E24" s="360"/>
      <c r="F24" s="360"/>
      <c r="G24" s="360"/>
      <c r="H24" s="360"/>
      <c r="I24" s="361"/>
      <c r="J24" s="464">
        <f>+I25+I26+I27+I28+I29</f>
        <v>0</v>
      </c>
      <c r="L24" s="93"/>
    </row>
    <row r="25" spans="2:18" ht="16.899999999999999" customHeight="1" x14ac:dyDescent="0.2">
      <c r="B25" s="452" t="s">
        <v>333</v>
      </c>
      <c r="C25" s="546" t="s">
        <v>163</v>
      </c>
      <c r="D25" s="547"/>
      <c r="E25" s="548"/>
      <c r="F25" s="321" t="s">
        <v>30</v>
      </c>
      <c r="G25" s="348">
        <f>'CB-3'!D32</f>
        <v>4</v>
      </c>
      <c r="H25" s="472">
        <v>0</v>
      </c>
      <c r="I25" s="472">
        <f>+G25*H25</f>
        <v>0</v>
      </c>
      <c r="J25" s="552"/>
      <c r="L25" s="93"/>
    </row>
    <row r="26" spans="2:18" ht="16.899999999999999" customHeight="1" x14ac:dyDescent="0.2">
      <c r="B26" s="452" t="s">
        <v>334</v>
      </c>
      <c r="C26" s="546" t="s">
        <v>164</v>
      </c>
      <c r="D26" s="547"/>
      <c r="E26" s="548"/>
      <c r="F26" s="321" t="s">
        <v>30</v>
      </c>
      <c r="G26" s="348">
        <f>'CB-3'!D33</f>
        <v>2</v>
      </c>
      <c r="H26" s="472">
        <v>0</v>
      </c>
      <c r="I26" s="472">
        <f t="shared" ref="I26:I29" si="2">+G26*H26</f>
        <v>0</v>
      </c>
      <c r="J26" s="552"/>
      <c r="L26" s="93"/>
    </row>
    <row r="27" spans="2:18" ht="16.899999999999999" customHeight="1" x14ac:dyDescent="0.2">
      <c r="B27" s="452" t="s">
        <v>335</v>
      </c>
      <c r="C27" s="546" t="s">
        <v>165</v>
      </c>
      <c r="D27" s="547"/>
      <c r="E27" s="548"/>
      <c r="F27" s="321" t="s">
        <v>30</v>
      </c>
      <c r="G27" s="348">
        <f>'CB-3'!D34</f>
        <v>6</v>
      </c>
      <c r="H27" s="472">
        <v>0</v>
      </c>
      <c r="I27" s="472">
        <f t="shared" si="2"/>
        <v>0</v>
      </c>
      <c r="J27" s="552"/>
      <c r="L27" s="93"/>
    </row>
    <row r="28" spans="2:18" ht="16.899999999999999" customHeight="1" x14ac:dyDescent="0.2">
      <c r="B28" s="452" t="s">
        <v>336</v>
      </c>
      <c r="C28" s="546" t="s">
        <v>166</v>
      </c>
      <c r="D28" s="547"/>
      <c r="E28" s="548"/>
      <c r="F28" s="321" t="s">
        <v>30</v>
      </c>
      <c r="G28" s="348">
        <f>'CB-3'!D35</f>
        <v>6</v>
      </c>
      <c r="H28" s="472">
        <v>0</v>
      </c>
      <c r="I28" s="472">
        <f t="shared" si="2"/>
        <v>0</v>
      </c>
      <c r="J28" s="552"/>
      <c r="L28" s="93"/>
    </row>
    <row r="29" spans="2:18" ht="16.899999999999999" customHeight="1" x14ac:dyDescent="0.2">
      <c r="B29" s="452" t="s">
        <v>337</v>
      </c>
      <c r="C29" s="546" t="s">
        <v>167</v>
      </c>
      <c r="D29" s="547"/>
      <c r="E29" s="548"/>
      <c r="F29" s="321" t="s">
        <v>30</v>
      </c>
      <c r="G29" s="348">
        <f>'CB-3'!D36</f>
        <v>6</v>
      </c>
      <c r="H29" s="472">
        <v>0</v>
      </c>
      <c r="I29" s="472">
        <f t="shared" si="2"/>
        <v>0</v>
      </c>
      <c r="J29" s="552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474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47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47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47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474">
        <f>+J33*I34</f>
        <v>0</v>
      </c>
      <c r="M34" s="13"/>
      <c r="N34" s="13"/>
      <c r="O34" s="13"/>
      <c r="P34" s="13"/>
      <c r="Q34" s="13"/>
      <c r="R34" s="13"/>
    </row>
    <row r="35" spans="2:18" ht="22.5" customHeight="1" thickBot="1" x14ac:dyDescent="0.3">
      <c r="B35" s="459" t="s">
        <v>346</v>
      </c>
      <c r="C35" s="460"/>
      <c r="D35" s="460"/>
      <c r="E35" s="460"/>
      <c r="F35" s="460"/>
      <c r="G35" s="460"/>
      <c r="H35" s="460"/>
      <c r="I35" s="460"/>
      <c r="J35" s="475">
        <f>+J33+J34</f>
        <v>0</v>
      </c>
    </row>
  </sheetData>
  <mergeCells count="35">
    <mergeCell ref="C29:E29"/>
    <mergeCell ref="B35:I35"/>
    <mergeCell ref="B7:J7"/>
    <mergeCell ref="B10:J10"/>
    <mergeCell ref="C11:I11"/>
    <mergeCell ref="C13:I13"/>
    <mergeCell ref="C12:E12"/>
    <mergeCell ref="C14:I14"/>
    <mergeCell ref="C19:I19"/>
    <mergeCell ref="C24:I24"/>
    <mergeCell ref="C16:E16"/>
    <mergeCell ref="C17:E17"/>
    <mergeCell ref="C18:E18"/>
    <mergeCell ref="C20:J20"/>
    <mergeCell ref="C22:E22"/>
    <mergeCell ref="C23:E23"/>
    <mergeCell ref="C25:E25"/>
    <mergeCell ref="B30:I30"/>
    <mergeCell ref="B31:H31"/>
    <mergeCell ref="B32:H32"/>
    <mergeCell ref="B33:I33"/>
    <mergeCell ref="B34:H34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C26:E26"/>
    <mergeCell ref="C27:E27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3">
    <tabColor rgb="FF1A16C4"/>
  </sheetPr>
  <dimension ref="B2:D36"/>
  <sheetViews>
    <sheetView showGridLines="0" zoomScaleNormal="100" zoomScaleSheetLayoutView="85" workbookViewId="0">
      <selection activeCell="G16" sqref="G16"/>
    </sheetView>
  </sheetViews>
  <sheetFormatPr baseColWidth="10" defaultColWidth="11.42578125" defaultRowHeight="12.75" x14ac:dyDescent="0.25"/>
  <cols>
    <col min="1" max="1" width="7.7109375" style="125" customWidth="1"/>
    <col min="2" max="2" width="61.7109375" style="125" customWidth="1"/>
    <col min="3" max="3" width="6.7109375" style="125" customWidth="1"/>
    <col min="4" max="4" width="12.42578125" style="126" customWidth="1"/>
    <col min="5" max="16384" width="11.42578125" style="125"/>
  </cols>
  <sheetData>
    <row r="2" spans="2:4" ht="5.25" customHeight="1" x14ac:dyDescent="0.25">
      <c r="B2" s="2"/>
    </row>
    <row r="3" spans="2:4" ht="1.9" customHeight="1" thickBot="1" x14ac:dyDescent="0.3">
      <c r="B3" s="7"/>
    </row>
    <row r="4" spans="2:4" ht="46.9" customHeight="1" x14ac:dyDescent="0.25">
      <c r="B4" s="308" t="s">
        <v>221</v>
      </c>
      <c r="C4" s="309"/>
      <c r="D4" s="310"/>
    </row>
    <row r="5" spans="2:4" ht="7.5" customHeight="1" x14ac:dyDescent="0.25">
      <c r="B5" s="522"/>
      <c r="C5" s="523"/>
      <c r="D5" s="524"/>
    </row>
    <row r="6" spans="2:4" ht="16.899999999999999" customHeight="1" x14ac:dyDescent="0.25">
      <c r="B6" s="314" t="s">
        <v>144</v>
      </c>
      <c r="C6" s="315" t="s">
        <v>145</v>
      </c>
      <c r="D6" s="316"/>
    </row>
    <row r="7" spans="2:4" s="127" customFormat="1" ht="16.899999999999999" customHeight="1" x14ac:dyDescent="0.25">
      <c r="B7" s="317" t="s">
        <v>149</v>
      </c>
      <c r="C7" s="318" t="s">
        <v>177</v>
      </c>
      <c r="D7" s="319" t="s">
        <v>178</v>
      </c>
    </row>
    <row r="8" spans="2:4" s="127" customFormat="1" ht="16.899999999999999" customHeight="1" x14ac:dyDescent="0.25">
      <c r="B8" s="320" t="s">
        <v>179</v>
      </c>
      <c r="C8" s="321" t="s">
        <v>151</v>
      </c>
      <c r="D8" s="322">
        <f>SUM(D9:D12)</f>
        <v>870</v>
      </c>
    </row>
    <row r="9" spans="2:4" s="127" customFormat="1" ht="16.899999999999999" customHeight="1" x14ac:dyDescent="0.25">
      <c r="B9" s="323" t="s">
        <v>222</v>
      </c>
      <c r="C9" s="321"/>
      <c r="D9" s="322">
        <v>240</v>
      </c>
    </row>
    <row r="10" spans="2:4" s="127" customFormat="1" ht="16.899999999999999" customHeight="1" x14ac:dyDescent="0.25">
      <c r="B10" s="323" t="s">
        <v>223</v>
      </c>
      <c r="C10" s="321"/>
      <c r="D10" s="322">
        <v>240</v>
      </c>
    </row>
    <row r="11" spans="2:4" s="127" customFormat="1" ht="16.899999999999999" customHeight="1" x14ac:dyDescent="0.25">
      <c r="B11" s="323" t="s">
        <v>224</v>
      </c>
      <c r="C11" s="321"/>
      <c r="D11" s="322">
        <v>240</v>
      </c>
    </row>
    <row r="12" spans="2:4" s="127" customFormat="1" ht="16.899999999999999" customHeight="1" x14ac:dyDescent="0.25">
      <c r="B12" s="323" t="s">
        <v>225</v>
      </c>
      <c r="C12" s="321"/>
      <c r="D12" s="322">
        <v>150</v>
      </c>
    </row>
    <row r="13" spans="2:4" s="127" customFormat="1" ht="16.899999999999999" customHeight="1" x14ac:dyDescent="0.25">
      <c r="B13" s="320" t="s">
        <v>152</v>
      </c>
      <c r="C13" s="321" t="s">
        <v>151</v>
      </c>
      <c r="D13" s="322">
        <f>SUM(D14:D17)</f>
        <v>480</v>
      </c>
    </row>
    <row r="14" spans="2:4" s="127" customFormat="1" ht="16.899999999999999" customHeight="1" x14ac:dyDescent="0.25">
      <c r="B14" s="323" t="s">
        <v>226</v>
      </c>
      <c r="C14" s="321"/>
      <c r="D14" s="322">
        <v>120</v>
      </c>
    </row>
    <row r="15" spans="2:4" s="127" customFormat="1" ht="16.899999999999999" customHeight="1" x14ac:dyDescent="0.25">
      <c r="B15" s="323" t="s">
        <v>227</v>
      </c>
      <c r="C15" s="321"/>
      <c r="D15" s="322">
        <v>120</v>
      </c>
    </row>
    <row r="16" spans="2:4" s="127" customFormat="1" ht="16.899999999999999" customHeight="1" x14ac:dyDescent="0.25">
      <c r="B16" s="323" t="s">
        <v>228</v>
      </c>
      <c r="C16" s="321"/>
      <c r="D16" s="322">
        <v>120</v>
      </c>
    </row>
    <row r="17" spans="2:4" s="127" customFormat="1" ht="16.899999999999999" customHeight="1" x14ac:dyDescent="0.25">
      <c r="B17" s="323" t="s">
        <v>229</v>
      </c>
      <c r="C17" s="321"/>
      <c r="D17" s="322">
        <v>120</v>
      </c>
    </row>
    <row r="18" spans="2:4" s="127" customFormat="1" ht="16.899999999999999" customHeight="1" x14ac:dyDescent="0.25">
      <c r="B18" s="320" t="s">
        <v>215</v>
      </c>
      <c r="C18" s="321" t="s">
        <v>177</v>
      </c>
      <c r="D18" s="322">
        <f>SUM(D19:D22)</f>
        <v>4</v>
      </c>
    </row>
    <row r="19" spans="2:4" s="127" customFormat="1" ht="16.899999999999999" customHeight="1" x14ac:dyDescent="0.25">
      <c r="B19" s="323" t="s">
        <v>230</v>
      </c>
      <c r="C19" s="321"/>
      <c r="D19" s="322">
        <v>1</v>
      </c>
    </row>
    <row r="20" spans="2:4" s="127" customFormat="1" ht="16.899999999999999" customHeight="1" x14ac:dyDescent="0.25">
      <c r="B20" s="323" t="s">
        <v>231</v>
      </c>
      <c r="C20" s="321"/>
      <c r="D20" s="322">
        <v>1</v>
      </c>
    </row>
    <row r="21" spans="2:4" s="127" customFormat="1" ht="16.899999999999999" customHeight="1" x14ac:dyDescent="0.25">
      <c r="B21" s="323" t="s">
        <v>232</v>
      </c>
      <c r="C21" s="321"/>
      <c r="D21" s="322">
        <v>1</v>
      </c>
    </row>
    <row r="22" spans="2:4" s="127" customFormat="1" ht="16.899999999999999" customHeight="1" x14ac:dyDescent="0.25">
      <c r="B22" s="323" t="s">
        <v>233</v>
      </c>
      <c r="C22" s="321"/>
      <c r="D22" s="322">
        <v>1</v>
      </c>
    </row>
    <row r="23" spans="2:4" ht="16.899999999999999" customHeight="1" x14ac:dyDescent="0.25">
      <c r="B23" s="324" t="s">
        <v>156</v>
      </c>
      <c r="C23" s="325"/>
      <c r="D23" s="326"/>
    </row>
    <row r="24" spans="2:4" s="127" customFormat="1" ht="16.899999999999999" customHeight="1" x14ac:dyDescent="0.25">
      <c r="B24" s="320" t="s">
        <v>161</v>
      </c>
      <c r="C24" s="321" t="s">
        <v>151</v>
      </c>
      <c r="D24" s="322">
        <f>SUM(D25:D26)</f>
        <v>70</v>
      </c>
    </row>
    <row r="25" spans="2:4" s="127" customFormat="1" ht="16.899999999999999" hidden="1" customHeight="1" x14ac:dyDescent="0.25">
      <c r="B25" s="323" t="s">
        <v>234</v>
      </c>
      <c r="C25" s="321"/>
      <c r="D25" s="322">
        <v>30</v>
      </c>
    </row>
    <row r="26" spans="2:4" s="127" customFormat="1" ht="16.899999999999999" hidden="1" customHeight="1" x14ac:dyDescent="0.25">
      <c r="B26" s="323" t="s">
        <v>235</v>
      </c>
      <c r="C26" s="321"/>
      <c r="D26" s="322">
        <v>40</v>
      </c>
    </row>
    <row r="27" spans="2:4" ht="16.899999999999999" customHeight="1" x14ac:dyDescent="0.25">
      <c r="B27" s="375" t="s">
        <v>157</v>
      </c>
      <c r="C27" s="321"/>
      <c r="D27" s="328"/>
    </row>
    <row r="28" spans="2:4" ht="16.899999999999999" customHeight="1" x14ac:dyDescent="0.25">
      <c r="B28" s="329" t="s">
        <v>158</v>
      </c>
      <c r="C28" s="321" t="s">
        <v>30</v>
      </c>
      <c r="D28" s="328">
        <v>2</v>
      </c>
    </row>
    <row r="29" spans="2:4" ht="16.899999999999999" customHeight="1" x14ac:dyDescent="0.25">
      <c r="B29" s="330" t="s">
        <v>159</v>
      </c>
      <c r="C29" s="321" t="s">
        <v>30</v>
      </c>
      <c r="D29" s="328">
        <v>1</v>
      </c>
    </row>
    <row r="30" spans="2:4" ht="16.899999999999999" customHeight="1" x14ac:dyDescent="0.25">
      <c r="B30" s="330" t="s">
        <v>160</v>
      </c>
      <c r="C30" s="321" t="s">
        <v>30</v>
      </c>
      <c r="D30" s="328">
        <v>1</v>
      </c>
    </row>
    <row r="31" spans="2:4" ht="16.899999999999999" customHeight="1" x14ac:dyDescent="0.25">
      <c r="B31" s="376" t="s">
        <v>162</v>
      </c>
      <c r="C31" s="321"/>
      <c r="D31" s="328"/>
    </row>
    <row r="32" spans="2:4" ht="16.899999999999999" customHeight="1" x14ac:dyDescent="0.25">
      <c r="B32" s="332" t="s">
        <v>163</v>
      </c>
      <c r="C32" s="321" t="s">
        <v>30</v>
      </c>
      <c r="D32" s="328">
        <v>4</v>
      </c>
    </row>
    <row r="33" spans="2:4" ht="16.899999999999999" customHeight="1" x14ac:dyDescent="0.25">
      <c r="B33" s="332" t="s">
        <v>164</v>
      </c>
      <c r="C33" s="321" t="s">
        <v>30</v>
      </c>
      <c r="D33" s="328">
        <v>2</v>
      </c>
    </row>
    <row r="34" spans="2:4" ht="16.899999999999999" customHeight="1" x14ac:dyDescent="0.25">
      <c r="B34" s="332" t="s">
        <v>165</v>
      </c>
      <c r="C34" s="321" t="s">
        <v>30</v>
      </c>
      <c r="D34" s="328">
        <v>6</v>
      </c>
    </row>
    <row r="35" spans="2:4" ht="16.899999999999999" customHeight="1" x14ac:dyDescent="0.25">
      <c r="B35" s="329" t="s">
        <v>166</v>
      </c>
      <c r="C35" s="321" t="s">
        <v>30</v>
      </c>
      <c r="D35" s="328">
        <v>6</v>
      </c>
    </row>
    <row r="36" spans="2:4" ht="16.899999999999999" customHeight="1" thickBot="1" x14ac:dyDescent="0.3">
      <c r="B36" s="333" t="s">
        <v>167</v>
      </c>
      <c r="C36" s="334" t="s">
        <v>30</v>
      </c>
      <c r="D36" s="335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98BD-C086-4609-899C-EF23B837E59E}">
  <sheetPr codeName="Hoja14">
    <tabColor theme="4" tint="0.59999389629810485"/>
  </sheetPr>
  <dimension ref="C1:S35"/>
  <sheetViews>
    <sheetView showGridLines="0" topLeftCell="B1" zoomScaleNormal="100" zoomScaleSheetLayoutView="100" workbookViewId="0">
      <selection activeCell="C30" sqref="C30:J35"/>
    </sheetView>
  </sheetViews>
  <sheetFormatPr baseColWidth="10" defaultColWidth="11.42578125" defaultRowHeight="11.25" x14ac:dyDescent="0.2"/>
  <cols>
    <col min="1" max="1" width="1.7109375" style="1" customWidth="1"/>
    <col min="2" max="2" width="9.42578125" style="1" customWidth="1"/>
    <col min="3" max="3" width="5.42578125" style="1" customWidth="1"/>
    <col min="4" max="4" width="34.28515625" style="1" customWidth="1"/>
    <col min="5" max="5" width="14.28515625" style="1" customWidth="1"/>
    <col min="6" max="7" width="7.5703125" style="1" customWidth="1"/>
    <col min="8" max="8" width="9.42578125" style="1" customWidth="1"/>
    <col min="9" max="9" width="9.7109375" style="1" customWidth="1"/>
    <col min="10" max="10" width="11.28515625" style="1" customWidth="1"/>
    <col min="11" max="11" width="14.85546875" style="1" customWidth="1"/>
    <col min="12" max="12" width="0.7109375" style="1" customWidth="1"/>
    <col min="13" max="13" width="11.42578125" style="1"/>
    <col min="14" max="15" width="11.42578125" style="91"/>
    <col min="16" max="17" width="15" style="91" customWidth="1"/>
    <col min="18" max="18" width="14.85546875" style="91" customWidth="1"/>
    <col min="19" max="19" width="11.42578125" style="91"/>
    <col min="20" max="16384" width="11.42578125" style="1"/>
  </cols>
  <sheetData>
    <row r="1" spans="3:14" ht="12" thickBot="1" x14ac:dyDescent="0.25"/>
    <row r="2" spans="3:14" ht="10.15" customHeight="1" x14ac:dyDescent="0.2">
      <c r="C2" s="525" t="s">
        <v>236</v>
      </c>
      <c r="D2" s="526"/>
      <c r="E2" s="526"/>
      <c r="F2" s="526"/>
      <c r="G2" s="526"/>
      <c r="H2" s="526"/>
      <c r="I2" s="526"/>
      <c r="J2" s="526"/>
      <c r="K2" s="527"/>
    </row>
    <row r="3" spans="3:14" ht="10.15" customHeight="1" x14ac:dyDescent="0.2">
      <c r="C3" s="528"/>
      <c r="D3" s="529"/>
      <c r="E3" s="529"/>
      <c r="F3" s="529"/>
      <c r="G3" s="529"/>
      <c r="H3" s="529"/>
      <c r="I3" s="529"/>
      <c r="J3" s="529"/>
      <c r="K3" s="530"/>
    </row>
    <row r="4" spans="3:14" ht="10.15" customHeight="1" x14ac:dyDescent="0.2">
      <c r="C4" s="528"/>
      <c r="D4" s="529"/>
      <c r="E4" s="529"/>
      <c r="F4" s="529"/>
      <c r="G4" s="529"/>
      <c r="H4" s="529"/>
      <c r="I4" s="529"/>
      <c r="J4" s="529"/>
      <c r="K4" s="530"/>
    </row>
    <row r="5" spans="3:14" ht="10.15" customHeight="1" x14ac:dyDescent="0.2">
      <c r="C5" s="528"/>
      <c r="D5" s="529"/>
      <c r="E5" s="529"/>
      <c r="F5" s="529"/>
      <c r="G5" s="529"/>
      <c r="H5" s="529"/>
      <c r="I5" s="529"/>
      <c r="J5" s="529"/>
      <c r="K5" s="530"/>
    </row>
    <row r="6" spans="3:14" ht="10.15" customHeight="1" x14ac:dyDescent="0.2">
      <c r="C6" s="528"/>
      <c r="D6" s="529"/>
      <c r="E6" s="529"/>
      <c r="F6" s="529"/>
      <c r="G6" s="529"/>
      <c r="H6" s="529"/>
      <c r="I6" s="529"/>
      <c r="J6" s="529"/>
      <c r="K6" s="530"/>
    </row>
    <row r="7" spans="3:14" ht="5.25" customHeight="1" x14ac:dyDescent="0.25">
      <c r="C7" s="477"/>
      <c r="D7" s="478"/>
      <c r="E7" s="478"/>
      <c r="F7" s="478"/>
      <c r="G7" s="478"/>
      <c r="H7" s="478"/>
      <c r="I7" s="478"/>
      <c r="J7" s="478"/>
      <c r="K7" s="479"/>
    </row>
    <row r="8" spans="3:14" s="13" customFormat="1" ht="4.1500000000000004" customHeight="1" x14ac:dyDescent="0.25">
      <c r="C8" s="449" t="s">
        <v>4</v>
      </c>
      <c r="D8" s="305" t="s">
        <v>5</v>
      </c>
      <c r="E8" s="305"/>
      <c r="F8" s="305"/>
      <c r="G8" s="305" t="s">
        <v>6</v>
      </c>
      <c r="H8" s="305" t="s">
        <v>7</v>
      </c>
      <c r="I8" s="306" t="s">
        <v>169</v>
      </c>
      <c r="J8" s="306" t="s">
        <v>170</v>
      </c>
      <c r="K8" s="450" t="s">
        <v>171</v>
      </c>
    </row>
    <row r="9" spans="3:14" s="13" customFormat="1" ht="25.15" customHeight="1" x14ac:dyDescent="0.25">
      <c r="C9" s="449"/>
      <c r="D9" s="305"/>
      <c r="E9" s="305"/>
      <c r="F9" s="305"/>
      <c r="G9" s="305"/>
      <c r="H9" s="305"/>
      <c r="I9" s="306"/>
      <c r="J9" s="306"/>
      <c r="K9" s="450"/>
    </row>
    <row r="10" spans="3:14" ht="7.5" customHeight="1" x14ac:dyDescent="0.25">
      <c r="C10" s="477"/>
      <c r="D10" s="478"/>
      <c r="E10" s="478"/>
      <c r="F10" s="478"/>
      <c r="G10" s="478"/>
      <c r="H10" s="478"/>
      <c r="I10" s="478"/>
      <c r="J10" s="478"/>
      <c r="K10" s="479"/>
    </row>
    <row r="11" spans="3:14" ht="16.899999999999999" customHeight="1" x14ac:dyDescent="0.2">
      <c r="C11" s="451">
        <v>1</v>
      </c>
      <c r="D11" s="341" t="s">
        <v>172</v>
      </c>
      <c r="E11" s="342"/>
      <c r="F11" s="342"/>
      <c r="G11" s="342"/>
      <c r="H11" s="342"/>
      <c r="I11" s="342"/>
      <c r="J11" s="343"/>
      <c r="K11" s="463">
        <f>+J12</f>
        <v>0</v>
      </c>
      <c r="N11" s="122"/>
    </row>
    <row r="12" spans="3:14" ht="16.899999999999999" customHeight="1" x14ac:dyDescent="0.2">
      <c r="C12" s="452"/>
      <c r="D12" s="439" t="s">
        <v>160</v>
      </c>
      <c r="E12" s="440"/>
      <c r="F12" s="440"/>
      <c r="G12" s="321" t="s">
        <v>30</v>
      </c>
      <c r="H12" s="348">
        <f>'SB1'!D30</f>
        <v>1</v>
      </c>
      <c r="I12" s="441"/>
      <c r="J12" s="473">
        <f>+H12*I12</f>
        <v>0</v>
      </c>
      <c r="K12" s="453"/>
      <c r="M12" s="93"/>
    </row>
    <row r="13" spans="3:14" ht="16.899999999999999" customHeight="1" x14ac:dyDescent="0.2">
      <c r="C13" s="451">
        <v>2</v>
      </c>
      <c r="D13" s="341" t="s">
        <v>173</v>
      </c>
      <c r="E13" s="342"/>
      <c r="F13" s="342"/>
      <c r="G13" s="342"/>
      <c r="H13" s="342"/>
      <c r="I13" s="342"/>
      <c r="J13" s="343"/>
      <c r="K13" s="463">
        <f>+K14+K19+K24</f>
        <v>0</v>
      </c>
    </row>
    <row r="14" spans="3:14" ht="16.899999999999999" customHeight="1" x14ac:dyDescent="0.2">
      <c r="C14" s="468">
        <v>2.1</v>
      </c>
      <c r="D14" s="465" t="s">
        <v>174</v>
      </c>
      <c r="E14" s="466"/>
      <c r="F14" s="466"/>
      <c r="G14" s="466"/>
      <c r="H14" s="466"/>
      <c r="I14" s="466"/>
      <c r="J14" s="467"/>
      <c r="K14" s="464">
        <f>+J15+J16+J17+J18</f>
        <v>0</v>
      </c>
    </row>
    <row r="15" spans="3:14" ht="16.899999999999999" customHeight="1" x14ac:dyDescent="0.2">
      <c r="C15" s="455"/>
      <c r="D15" s="357" t="s">
        <v>150</v>
      </c>
      <c r="E15" s="357"/>
      <c r="F15" s="357"/>
      <c r="G15" s="321" t="s">
        <v>151</v>
      </c>
      <c r="H15" s="348">
        <f>'SB1'!D8</f>
        <v>660</v>
      </c>
      <c r="I15" s="473">
        <v>0</v>
      </c>
      <c r="J15" s="473">
        <f>+H15*I15</f>
        <v>0</v>
      </c>
      <c r="K15" s="453"/>
      <c r="M15" s="93"/>
    </row>
    <row r="16" spans="3:14" ht="16.899999999999999" customHeight="1" x14ac:dyDescent="0.2">
      <c r="C16" s="455"/>
      <c r="D16" s="357" t="s">
        <v>152</v>
      </c>
      <c r="E16" s="357"/>
      <c r="F16" s="357"/>
      <c r="G16" s="321" t="s">
        <v>151</v>
      </c>
      <c r="H16" s="348">
        <f>'SB1'!D13</f>
        <v>480</v>
      </c>
      <c r="I16" s="473">
        <v>0</v>
      </c>
      <c r="J16" s="473">
        <f t="shared" ref="J16:J18" si="0">+H16*I16</f>
        <v>0</v>
      </c>
      <c r="K16" s="453"/>
      <c r="M16" s="93"/>
    </row>
    <row r="17" spans="3:19" ht="16.899999999999999" customHeight="1" x14ac:dyDescent="0.2">
      <c r="C17" s="455"/>
      <c r="D17" s="357" t="s">
        <v>49</v>
      </c>
      <c r="E17" s="357"/>
      <c r="F17" s="357"/>
      <c r="G17" s="321" t="s">
        <v>58</v>
      </c>
      <c r="H17" s="348">
        <f>'SB1'!D18</f>
        <v>4</v>
      </c>
      <c r="I17" s="473">
        <v>0</v>
      </c>
      <c r="J17" s="473">
        <f t="shared" si="0"/>
        <v>0</v>
      </c>
      <c r="K17" s="453"/>
      <c r="M17" s="93"/>
    </row>
    <row r="18" spans="3:19" ht="16.899999999999999" customHeight="1" x14ac:dyDescent="0.2">
      <c r="C18" s="455"/>
      <c r="D18" s="357" t="s">
        <v>155</v>
      </c>
      <c r="E18" s="357"/>
      <c r="F18" s="357"/>
      <c r="G18" s="321" t="s">
        <v>58</v>
      </c>
      <c r="H18" s="348">
        <f>'SB1'!D18</f>
        <v>4</v>
      </c>
      <c r="I18" s="473">
        <v>0</v>
      </c>
      <c r="J18" s="473">
        <f t="shared" si="0"/>
        <v>0</v>
      </c>
      <c r="K18" s="453"/>
      <c r="M18" s="93"/>
    </row>
    <row r="19" spans="3:19" ht="16.899999999999999" customHeight="1" x14ac:dyDescent="0.2">
      <c r="C19" s="468">
        <v>2.2000000000000002</v>
      </c>
      <c r="D19" s="359" t="s">
        <v>156</v>
      </c>
      <c r="E19" s="360"/>
      <c r="F19" s="360"/>
      <c r="G19" s="360"/>
      <c r="H19" s="360"/>
      <c r="I19" s="360"/>
      <c r="J19" s="361"/>
      <c r="K19" s="464">
        <f>+J20+J21+J22+J23</f>
        <v>0</v>
      </c>
      <c r="M19" s="93"/>
    </row>
    <row r="20" spans="3:19" ht="16.899999999999999" customHeight="1" x14ac:dyDescent="0.2">
      <c r="C20" s="456"/>
      <c r="D20" s="531" t="s">
        <v>157</v>
      </c>
      <c r="E20" s="532"/>
      <c r="F20" s="532"/>
      <c r="G20" s="532"/>
      <c r="H20" s="532"/>
      <c r="I20" s="532"/>
      <c r="J20" s="532"/>
      <c r="K20" s="533"/>
      <c r="M20" s="93"/>
    </row>
    <row r="21" spans="3:19" ht="16.899999999999999" customHeight="1" x14ac:dyDescent="0.2">
      <c r="C21" s="452"/>
      <c r="D21" s="357" t="s">
        <v>158</v>
      </c>
      <c r="E21" s="357"/>
      <c r="F21" s="357"/>
      <c r="G21" s="321" t="s">
        <v>30</v>
      </c>
      <c r="H21" s="348">
        <f>'SB1'!D28</f>
        <v>2</v>
      </c>
      <c r="I21" s="473">
        <v>0</v>
      </c>
      <c r="J21" s="473">
        <f>+H21*I21</f>
        <v>0</v>
      </c>
      <c r="K21" s="453"/>
      <c r="M21" s="93"/>
    </row>
    <row r="22" spans="3:19" ht="16.899999999999999" customHeight="1" x14ac:dyDescent="0.2">
      <c r="C22" s="452"/>
      <c r="D22" s="357" t="s">
        <v>159</v>
      </c>
      <c r="E22" s="357"/>
      <c r="F22" s="357"/>
      <c r="G22" s="321" t="s">
        <v>30</v>
      </c>
      <c r="H22" s="348">
        <f>'SB1'!D29</f>
        <v>1</v>
      </c>
      <c r="I22" s="472">
        <v>0</v>
      </c>
      <c r="J22" s="473">
        <f t="shared" ref="J22:J23" si="1">+H22*I22</f>
        <v>0</v>
      </c>
      <c r="K22" s="453"/>
      <c r="M22" s="93"/>
    </row>
    <row r="23" spans="3:19" ht="16.899999999999999" customHeight="1" x14ac:dyDescent="0.2">
      <c r="C23" s="455"/>
      <c r="D23" s="357" t="s">
        <v>161</v>
      </c>
      <c r="E23" s="357"/>
      <c r="F23" s="357"/>
      <c r="G23" s="321" t="s">
        <v>151</v>
      </c>
      <c r="H23" s="348">
        <f>'SB1'!D24</f>
        <v>75</v>
      </c>
      <c r="I23" s="473">
        <v>0</v>
      </c>
      <c r="J23" s="473">
        <f t="shared" si="1"/>
        <v>0</v>
      </c>
      <c r="K23" s="453"/>
      <c r="M23" s="93"/>
    </row>
    <row r="24" spans="3:19" ht="16.899999999999999" customHeight="1" x14ac:dyDescent="0.2">
      <c r="C24" s="468">
        <v>2.2999999999999998</v>
      </c>
      <c r="D24" s="359" t="s">
        <v>162</v>
      </c>
      <c r="E24" s="360"/>
      <c r="F24" s="360"/>
      <c r="G24" s="360"/>
      <c r="H24" s="360"/>
      <c r="I24" s="360"/>
      <c r="J24" s="361"/>
      <c r="K24" s="464">
        <f>+J25+J26+J27+J28+J29</f>
        <v>0</v>
      </c>
      <c r="M24" s="93"/>
    </row>
    <row r="25" spans="3:19" ht="16.899999999999999" customHeight="1" x14ac:dyDescent="0.2">
      <c r="C25" s="452"/>
      <c r="D25" s="357" t="s">
        <v>163</v>
      </c>
      <c r="E25" s="357"/>
      <c r="F25" s="357"/>
      <c r="G25" s="321" t="s">
        <v>30</v>
      </c>
      <c r="H25" s="348">
        <f>'SB1'!D32</f>
        <v>4</v>
      </c>
      <c r="I25" s="473">
        <v>0</v>
      </c>
      <c r="J25" s="473">
        <f>+H25*I25</f>
        <v>0</v>
      </c>
      <c r="K25" s="453"/>
      <c r="M25" s="93"/>
    </row>
    <row r="26" spans="3:19" ht="16.899999999999999" customHeight="1" x14ac:dyDescent="0.2">
      <c r="C26" s="452"/>
      <c r="D26" s="357" t="s">
        <v>164</v>
      </c>
      <c r="E26" s="357"/>
      <c r="F26" s="357"/>
      <c r="G26" s="321" t="s">
        <v>30</v>
      </c>
      <c r="H26" s="348">
        <f>'SB1'!D33</f>
        <v>2</v>
      </c>
      <c r="I26" s="473">
        <v>0</v>
      </c>
      <c r="J26" s="473">
        <f t="shared" ref="J26:J29" si="2">+H26*I26</f>
        <v>0</v>
      </c>
      <c r="K26" s="453"/>
      <c r="M26" s="93"/>
    </row>
    <row r="27" spans="3:19" ht="16.899999999999999" customHeight="1" x14ac:dyDescent="0.2">
      <c r="C27" s="452"/>
      <c r="D27" s="357" t="s">
        <v>165</v>
      </c>
      <c r="E27" s="357"/>
      <c r="F27" s="357"/>
      <c r="G27" s="321" t="s">
        <v>30</v>
      </c>
      <c r="H27" s="348">
        <f>'SB1'!D34</f>
        <v>6</v>
      </c>
      <c r="I27" s="473">
        <v>0</v>
      </c>
      <c r="J27" s="473">
        <f t="shared" si="2"/>
        <v>0</v>
      </c>
      <c r="K27" s="453"/>
      <c r="M27" s="93"/>
    </row>
    <row r="28" spans="3:19" ht="16.899999999999999" customHeight="1" x14ac:dyDescent="0.2">
      <c r="C28" s="452"/>
      <c r="D28" s="357" t="s">
        <v>166</v>
      </c>
      <c r="E28" s="357"/>
      <c r="F28" s="357"/>
      <c r="G28" s="321" t="s">
        <v>30</v>
      </c>
      <c r="H28" s="348">
        <f>'SB1'!D35</f>
        <v>6</v>
      </c>
      <c r="I28" s="473">
        <v>0</v>
      </c>
      <c r="J28" s="473">
        <f t="shared" si="2"/>
        <v>0</v>
      </c>
      <c r="K28" s="453"/>
      <c r="M28" s="93"/>
    </row>
    <row r="29" spans="3:19" ht="16.899999999999999" customHeight="1" x14ac:dyDescent="0.2">
      <c r="C29" s="452"/>
      <c r="D29" s="357" t="s">
        <v>167</v>
      </c>
      <c r="E29" s="357"/>
      <c r="F29" s="357"/>
      <c r="G29" s="321" t="s">
        <v>30</v>
      </c>
      <c r="H29" s="348">
        <f>'SB1'!D36</f>
        <v>6</v>
      </c>
      <c r="I29" s="473">
        <v>0</v>
      </c>
      <c r="J29" s="473">
        <f t="shared" si="2"/>
        <v>0</v>
      </c>
      <c r="K29" s="453"/>
      <c r="M29" s="93"/>
    </row>
    <row r="30" spans="3:19" s="90" customFormat="1" ht="16.899999999999999" customHeight="1" x14ac:dyDescent="0.25">
      <c r="C30" s="457" t="s">
        <v>175</v>
      </c>
      <c r="D30" s="367"/>
      <c r="E30" s="367"/>
      <c r="F30" s="367"/>
      <c r="G30" s="367"/>
      <c r="H30" s="367"/>
      <c r="I30" s="367"/>
      <c r="J30" s="367"/>
      <c r="K30" s="534">
        <f>+K11+K13</f>
        <v>0</v>
      </c>
      <c r="N30" s="13"/>
      <c r="O30" s="13"/>
      <c r="P30" s="13"/>
      <c r="Q30" s="13"/>
      <c r="R30" s="13"/>
      <c r="S30" s="13"/>
    </row>
    <row r="31" spans="3:19" s="90" customFormat="1" ht="16.899999999999999" customHeight="1" x14ac:dyDescent="0.25">
      <c r="C31" s="458" t="s">
        <v>338</v>
      </c>
      <c r="D31" s="373"/>
      <c r="E31" s="373"/>
      <c r="F31" s="373"/>
      <c r="G31" s="373"/>
      <c r="H31" s="373"/>
      <c r="I31" s="373"/>
      <c r="J31" s="372">
        <v>0</v>
      </c>
      <c r="K31" s="534">
        <f>+K30*J31</f>
        <v>0</v>
      </c>
      <c r="N31" s="13"/>
      <c r="O31" s="13"/>
      <c r="P31" s="13"/>
      <c r="Q31" s="13"/>
      <c r="R31" s="13"/>
      <c r="S31" s="13"/>
    </row>
    <row r="32" spans="3:19" s="90" customFormat="1" ht="16.899999999999999" customHeight="1" x14ac:dyDescent="0.25">
      <c r="C32" s="458" t="s">
        <v>339</v>
      </c>
      <c r="D32" s="373"/>
      <c r="E32" s="373"/>
      <c r="F32" s="373"/>
      <c r="G32" s="373"/>
      <c r="H32" s="373"/>
      <c r="I32" s="373"/>
      <c r="J32" s="372">
        <v>0</v>
      </c>
      <c r="K32" s="534">
        <f>+K30*J32</f>
        <v>0</v>
      </c>
      <c r="N32" s="13"/>
      <c r="O32" s="13"/>
      <c r="P32" s="13"/>
      <c r="Q32" s="13"/>
      <c r="R32" s="13"/>
      <c r="S32" s="13"/>
    </row>
    <row r="33" spans="3:19" s="90" customFormat="1" ht="16.899999999999999" customHeight="1" x14ac:dyDescent="0.25">
      <c r="C33" s="458" t="s">
        <v>345</v>
      </c>
      <c r="D33" s="373"/>
      <c r="E33" s="373"/>
      <c r="F33" s="373"/>
      <c r="G33" s="373"/>
      <c r="H33" s="373"/>
      <c r="I33" s="373"/>
      <c r="J33" s="373"/>
      <c r="K33" s="534">
        <f>+K30+K31+K32</f>
        <v>0</v>
      </c>
      <c r="N33" s="13"/>
      <c r="O33" s="13"/>
      <c r="P33" s="13"/>
      <c r="Q33" s="13"/>
      <c r="R33" s="13"/>
      <c r="S33" s="13"/>
    </row>
    <row r="34" spans="3:19" s="90" customFormat="1" ht="16.899999999999999" customHeight="1" x14ac:dyDescent="0.25">
      <c r="C34" s="458" t="s">
        <v>340</v>
      </c>
      <c r="D34" s="373"/>
      <c r="E34" s="373"/>
      <c r="F34" s="373"/>
      <c r="G34" s="373"/>
      <c r="H34" s="373"/>
      <c r="I34" s="373"/>
      <c r="J34" s="436">
        <v>0.18</v>
      </c>
      <c r="K34" s="534">
        <f>+K33*J34</f>
        <v>0</v>
      </c>
      <c r="N34" s="13"/>
      <c r="O34" s="13"/>
      <c r="P34" s="13"/>
      <c r="Q34" s="13"/>
      <c r="R34" s="13"/>
      <c r="S34" s="13"/>
    </row>
    <row r="35" spans="3:19" ht="16.5" thickBot="1" x14ac:dyDescent="0.3">
      <c r="C35" s="459" t="s">
        <v>346</v>
      </c>
      <c r="D35" s="460"/>
      <c r="E35" s="460"/>
      <c r="F35" s="460"/>
      <c r="G35" s="460"/>
      <c r="H35" s="460"/>
      <c r="I35" s="460"/>
      <c r="J35" s="460"/>
      <c r="K35" s="535">
        <f>+K33+K34</f>
        <v>0</v>
      </c>
    </row>
  </sheetData>
  <mergeCells count="34">
    <mergeCell ref="C35:J35"/>
    <mergeCell ref="C7:K7"/>
    <mergeCell ref="C10:K10"/>
    <mergeCell ref="D11:J11"/>
    <mergeCell ref="D13:J13"/>
    <mergeCell ref="D16:F16"/>
    <mergeCell ref="D17:F17"/>
    <mergeCell ref="D18:F18"/>
    <mergeCell ref="D22:F22"/>
    <mergeCell ref="D23:F23"/>
    <mergeCell ref="D25:F25"/>
    <mergeCell ref="D26:F26"/>
    <mergeCell ref="D27:F27"/>
    <mergeCell ref="D29:F29"/>
    <mergeCell ref="D19:J19"/>
    <mergeCell ref="C30:J30"/>
    <mergeCell ref="C31:I31"/>
    <mergeCell ref="C32:I32"/>
    <mergeCell ref="C33:J33"/>
    <mergeCell ref="C34:I34"/>
    <mergeCell ref="D15:F15"/>
    <mergeCell ref="D21:F21"/>
    <mergeCell ref="D28:F28"/>
    <mergeCell ref="C2:K6"/>
    <mergeCell ref="C8:C9"/>
    <mergeCell ref="D8:F9"/>
    <mergeCell ref="G8:G9"/>
    <mergeCell ref="H8:H9"/>
    <mergeCell ref="I8:I9"/>
    <mergeCell ref="J8:J9"/>
    <mergeCell ref="K8:K9"/>
    <mergeCell ref="D14:J14"/>
    <mergeCell ref="D24:J24"/>
    <mergeCell ref="D20:K20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5">
    <tabColor rgb="FFFFFF00"/>
  </sheetPr>
  <dimension ref="B2:D36"/>
  <sheetViews>
    <sheetView showGridLines="0" zoomScaleNormal="100" zoomScaleSheetLayoutView="85" workbookViewId="0">
      <selection activeCell="H27" sqref="H27"/>
    </sheetView>
  </sheetViews>
  <sheetFormatPr baseColWidth="10" defaultColWidth="11.42578125" defaultRowHeight="11.25" x14ac:dyDescent="0.2"/>
  <cols>
    <col min="1" max="1" width="9.42578125" style="1" customWidth="1"/>
    <col min="2" max="2" width="64.42578125" style="1" customWidth="1"/>
    <col min="3" max="3" width="8.85546875" style="1" customWidth="1"/>
    <col min="4" max="4" width="12.28515625" style="91" customWidth="1"/>
    <col min="5" max="5" width="11.42578125" style="1" customWidth="1"/>
    <col min="6" max="16384" width="11.42578125" style="1"/>
  </cols>
  <sheetData>
    <row r="2" spans="2:4" ht="5.25" customHeight="1" x14ac:dyDescent="0.2">
      <c r="B2" s="2"/>
    </row>
    <row r="3" spans="2:4" ht="1.9" customHeight="1" thickBot="1" x14ac:dyDescent="0.25">
      <c r="B3" s="7"/>
    </row>
    <row r="4" spans="2:4" ht="46.9" customHeight="1" x14ac:dyDescent="0.2">
      <c r="B4" s="308" t="s">
        <v>237</v>
      </c>
      <c r="C4" s="309"/>
      <c r="D4" s="310"/>
    </row>
    <row r="5" spans="2:4" s="537" customFormat="1" ht="11.25" customHeight="1" x14ac:dyDescent="0.2">
      <c r="B5" s="522"/>
      <c r="C5" s="523"/>
      <c r="D5" s="524"/>
    </row>
    <row r="6" spans="2:4" ht="16.899999999999999" customHeight="1" x14ac:dyDescent="0.2">
      <c r="B6" s="314" t="s">
        <v>144</v>
      </c>
      <c r="C6" s="315" t="s">
        <v>145</v>
      </c>
      <c r="D6" s="316"/>
    </row>
    <row r="7" spans="2:4" s="90" customFormat="1" ht="16.899999999999999" customHeight="1" x14ac:dyDescent="0.25">
      <c r="B7" s="317" t="s">
        <v>149</v>
      </c>
      <c r="C7" s="318" t="s">
        <v>177</v>
      </c>
      <c r="D7" s="319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SUM(D9:D12)</f>
        <v>660</v>
      </c>
    </row>
    <row r="9" spans="2:4" s="90" customFormat="1" ht="16.899999999999999" customHeight="1" x14ac:dyDescent="0.25">
      <c r="B9" s="323" t="s">
        <v>238</v>
      </c>
      <c r="C9" s="321"/>
      <c r="D9" s="322">
        <v>240</v>
      </c>
    </row>
    <row r="10" spans="2:4" s="90" customFormat="1" ht="16.899999999999999" customHeight="1" x14ac:dyDescent="0.25">
      <c r="B10" s="323" t="s">
        <v>239</v>
      </c>
      <c r="C10" s="321"/>
      <c r="D10" s="322">
        <v>150</v>
      </c>
    </row>
    <row r="11" spans="2:4" s="90" customFormat="1" ht="16.899999999999999" customHeight="1" x14ac:dyDescent="0.25">
      <c r="B11" s="323" t="s">
        <v>240</v>
      </c>
      <c r="C11" s="321"/>
      <c r="D11" s="322">
        <v>150</v>
      </c>
    </row>
    <row r="12" spans="2:4" s="90" customFormat="1" ht="16.899999999999999" customHeight="1" x14ac:dyDescent="0.25">
      <c r="B12" s="323" t="s">
        <v>241</v>
      </c>
      <c r="C12" s="321"/>
      <c r="D12" s="322">
        <v>120</v>
      </c>
    </row>
    <row r="13" spans="2:4" s="90" customFormat="1" ht="16.899999999999999" customHeight="1" x14ac:dyDescent="0.25">
      <c r="B13" s="320" t="s">
        <v>152</v>
      </c>
      <c r="C13" s="321" t="s">
        <v>151</v>
      </c>
      <c r="D13" s="322">
        <f>SUM(D14:D17)</f>
        <v>480</v>
      </c>
    </row>
    <row r="14" spans="2:4" s="90" customFormat="1" ht="16.899999999999999" customHeight="1" x14ac:dyDescent="0.25">
      <c r="B14" s="323" t="s">
        <v>242</v>
      </c>
      <c r="C14" s="321"/>
      <c r="D14" s="322">
        <v>120</v>
      </c>
    </row>
    <row r="15" spans="2:4" s="90" customFormat="1" ht="16.899999999999999" customHeight="1" x14ac:dyDescent="0.25">
      <c r="B15" s="323" t="s">
        <v>243</v>
      </c>
      <c r="C15" s="321"/>
      <c r="D15" s="322">
        <v>120</v>
      </c>
    </row>
    <row r="16" spans="2:4" s="90" customFormat="1" ht="16.899999999999999" customHeight="1" x14ac:dyDescent="0.25">
      <c r="B16" s="323" t="s">
        <v>244</v>
      </c>
      <c r="C16" s="321"/>
      <c r="D16" s="322">
        <v>120</v>
      </c>
    </row>
    <row r="17" spans="2:4" s="90" customFormat="1" ht="16.899999999999999" customHeight="1" x14ac:dyDescent="0.25">
      <c r="B17" s="323" t="s">
        <v>245</v>
      </c>
      <c r="C17" s="321"/>
      <c r="D17" s="322">
        <v>120</v>
      </c>
    </row>
    <row r="18" spans="2:4" s="90" customFormat="1" ht="16.899999999999999" customHeight="1" x14ac:dyDescent="0.25">
      <c r="B18" s="320" t="s">
        <v>187</v>
      </c>
      <c r="C18" s="321" t="s">
        <v>153</v>
      </c>
      <c r="D18" s="322">
        <f>SUM(D19:D22)</f>
        <v>4</v>
      </c>
    </row>
    <row r="19" spans="2:4" s="90" customFormat="1" ht="16.899999999999999" customHeight="1" x14ac:dyDescent="0.25">
      <c r="B19" s="323" t="s">
        <v>246</v>
      </c>
      <c r="C19" s="321"/>
      <c r="D19" s="322">
        <v>1</v>
      </c>
    </row>
    <row r="20" spans="2:4" s="90" customFormat="1" ht="16.899999999999999" customHeight="1" x14ac:dyDescent="0.25">
      <c r="B20" s="323" t="s">
        <v>247</v>
      </c>
      <c r="C20" s="321"/>
      <c r="D20" s="322">
        <v>1</v>
      </c>
    </row>
    <row r="21" spans="2:4" s="90" customFormat="1" ht="16.899999999999999" customHeight="1" x14ac:dyDescent="0.25">
      <c r="B21" s="323" t="s">
        <v>248</v>
      </c>
      <c r="C21" s="321"/>
      <c r="D21" s="322">
        <v>1</v>
      </c>
    </row>
    <row r="22" spans="2:4" s="90" customFormat="1" ht="16.899999999999999" customHeight="1" x14ac:dyDescent="0.25">
      <c r="B22" s="323" t="s">
        <v>249</v>
      </c>
      <c r="C22" s="321"/>
      <c r="D22" s="322">
        <v>1</v>
      </c>
    </row>
    <row r="23" spans="2:4" ht="16.899999999999999" customHeight="1" x14ac:dyDescent="0.2">
      <c r="B23" s="324" t="s">
        <v>156</v>
      </c>
      <c r="C23" s="325"/>
      <c r="D23" s="326"/>
    </row>
    <row r="24" spans="2:4" s="90" customFormat="1" ht="16.899999999999999" customHeight="1" x14ac:dyDescent="0.25">
      <c r="B24" s="320" t="s">
        <v>161</v>
      </c>
      <c r="C24" s="321" t="s">
        <v>151</v>
      </c>
      <c r="D24" s="322">
        <f>SUM(D25:D26)</f>
        <v>75</v>
      </c>
    </row>
    <row r="25" spans="2:4" s="90" customFormat="1" ht="16.899999999999999" hidden="1" customHeight="1" x14ac:dyDescent="0.25">
      <c r="B25" s="323" t="s">
        <v>250</v>
      </c>
      <c r="C25" s="321"/>
      <c r="D25" s="322">
        <v>35</v>
      </c>
    </row>
    <row r="26" spans="2:4" s="90" customFormat="1" ht="16.899999999999999" hidden="1" customHeight="1" x14ac:dyDescent="0.25">
      <c r="B26" s="323" t="s">
        <v>251</v>
      </c>
      <c r="C26" s="321"/>
      <c r="D26" s="322">
        <v>40</v>
      </c>
    </row>
    <row r="27" spans="2:4" ht="16.899999999999999" customHeight="1" x14ac:dyDescent="0.25">
      <c r="B27" s="375" t="s">
        <v>157</v>
      </c>
      <c r="C27" s="321"/>
      <c r="D27" s="328"/>
    </row>
    <row r="28" spans="2:4" ht="16.899999999999999" customHeight="1" x14ac:dyDescent="0.25">
      <c r="B28" s="329" t="s">
        <v>158</v>
      </c>
      <c r="C28" s="321" t="s">
        <v>30</v>
      </c>
      <c r="D28" s="328">
        <v>2</v>
      </c>
    </row>
    <row r="29" spans="2:4" ht="16.899999999999999" customHeight="1" x14ac:dyDescent="0.25">
      <c r="B29" s="330" t="s">
        <v>159</v>
      </c>
      <c r="C29" s="321" t="s">
        <v>30</v>
      </c>
      <c r="D29" s="328">
        <v>1</v>
      </c>
    </row>
    <row r="30" spans="2:4" ht="16.899999999999999" customHeight="1" x14ac:dyDescent="0.25">
      <c r="B30" s="330" t="s">
        <v>160</v>
      </c>
      <c r="C30" s="321" t="s">
        <v>30</v>
      </c>
      <c r="D30" s="328">
        <v>1</v>
      </c>
    </row>
    <row r="31" spans="2:4" ht="16.899999999999999" customHeight="1" x14ac:dyDescent="0.25">
      <c r="B31" s="376" t="s">
        <v>162</v>
      </c>
      <c r="C31" s="321"/>
      <c r="D31" s="328"/>
    </row>
    <row r="32" spans="2:4" ht="16.899999999999999" customHeight="1" x14ac:dyDescent="0.25">
      <c r="B32" s="332" t="s">
        <v>163</v>
      </c>
      <c r="C32" s="321" t="s">
        <v>30</v>
      </c>
      <c r="D32" s="328">
        <v>4</v>
      </c>
    </row>
    <row r="33" spans="2:4" ht="16.899999999999999" customHeight="1" x14ac:dyDescent="0.25">
      <c r="B33" s="332" t="s">
        <v>164</v>
      </c>
      <c r="C33" s="321" t="s">
        <v>30</v>
      </c>
      <c r="D33" s="328">
        <v>2</v>
      </c>
    </row>
    <row r="34" spans="2:4" ht="16.899999999999999" customHeight="1" x14ac:dyDescent="0.25">
      <c r="B34" s="332" t="s">
        <v>165</v>
      </c>
      <c r="C34" s="321" t="s">
        <v>30</v>
      </c>
      <c r="D34" s="328">
        <v>6</v>
      </c>
    </row>
    <row r="35" spans="2:4" ht="16.899999999999999" customHeight="1" x14ac:dyDescent="0.25">
      <c r="B35" s="329" t="s">
        <v>166</v>
      </c>
      <c r="C35" s="321" t="s">
        <v>30</v>
      </c>
      <c r="D35" s="328">
        <v>6</v>
      </c>
    </row>
    <row r="36" spans="2:4" ht="16.899999999999999" customHeight="1" thickBot="1" x14ac:dyDescent="0.3">
      <c r="B36" s="333" t="s">
        <v>167</v>
      </c>
      <c r="C36" s="334" t="s">
        <v>30</v>
      </c>
      <c r="D36" s="335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F598-7A31-40C5-B318-968BEDC53F85}">
  <sheetPr codeName="Hoja20">
    <tabColor theme="4" tint="0.59999389629810485"/>
  </sheetPr>
  <dimension ref="B1:R35"/>
  <sheetViews>
    <sheetView showGridLines="0" zoomScaleNormal="100" zoomScaleSheetLayoutView="100" workbookViewId="0">
      <selection activeCell="B30" sqref="B30:I35"/>
    </sheetView>
  </sheetViews>
  <sheetFormatPr baseColWidth="10" defaultColWidth="11.42578125" defaultRowHeight="11.25" x14ac:dyDescent="0.2"/>
  <cols>
    <col min="1" max="1" width="8.5703125" style="1" customWidth="1"/>
    <col min="2" max="2" width="5.42578125" style="1" customWidth="1"/>
    <col min="3" max="3" width="34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6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539" t="s">
        <v>252</v>
      </c>
      <c r="C2" s="540"/>
      <c r="D2" s="540"/>
      <c r="E2" s="540"/>
      <c r="F2" s="540"/>
      <c r="G2" s="540"/>
      <c r="H2" s="540"/>
      <c r="I2" s="540"/>
      <c r="J2" s="541"/>
    </row>
    <row r="3" spans="2:13" ht="10.15" customHeight="1" x14ac:dyDescent="0.2">
      <c r="B3" s="542"/>
      <c r="C3" s="538"/>
      <c r="D3" s="538"/>
      <c r="E3" s="538"/>
      <c r="F3" s="538"/>
      <c r="G3" s="538"/>
      <c r="H3" s="538"/>
      <c r="I3" s="538"/>
      <c r="J3" s="543"/>
    </row>
    <row r="4" spans="2:13" ht="10.15" customHeight="1" x14ac:dyDescent="0.2">
      <c r="B4" s="542"/>
      <c r="C4" s="538"/>
      <c r="D4" s="538"/>
      <c r="E4" s="538"/>
      <c r="F4" s="538"/>
      <c r="G4" s="538"/>
      <c r="H4" s="538"/>
      <c r="I4" s="538"/>
      <c r="J4" s="543"/>
    </row>
    <row r="5" spans="2:13" ht="10.15" customHeight="1" x14ac:dyDescent="0.2">
      <c r="B5" s="542"/>
      <c r="C5" s="538"/>
      <c r="D5" s="538"/>
      <c r="E5" s="538"/>
      <c r="F5" s="538"/>
      <c r="G5" s="538"/>
      <c r="H5" s="538"/>
      <c r="I5" s="538"/>
      <c r="J5" s="543"/>
    </row>
    <row r="6" spans="2:13" ht="10.15" customHeight="1" x14ac:dyDescent="0.2">
      <c r="B6" s="542"/>
      <c r="C6" s="538"/>
      <c r="D6" s="538"/>
      <c r="E6" s="538"/>
      <c r="F6" s="538"/>
      <c r="G6" s="538"/>
      <c r="H6" s="538"/>
      <c r="I6" s="538"/>
      <c r="J6" s="543"/>
    </row>
    <row r="7" spans="2:13" ht="6.75" customHeight="1" x14ac:dyDescent="0.2">
      <c r="B7" s="500"/>
      <c r="C7" s="501"/>
      <c r="D7" s="501"/>
      <c r="E7" s="501"/>
      <c r="F7" s="501"/>
      <c r="G7" s="501"/>
      <c r="H7" s="501"/>
      <c r="I7" s="501"/>
      <c r="J7" s="502"/>
    </row>
    <row r="8" spans="2:13" s="13" customFormat="1" x14ac:dyDescent="0.25">
      <c r="B8" s="449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450" t="s">
        <v>171</v>
      </c>
    </row>
    <row r="9" spans="2:13" s="13" customFormat="1" ht="25.15" customHeight="1" x14ac:dyDescent="0.25">
      <c r="B9" s="449"/>
      <c r="C9" s="305"/>
      <c r="D9" s="305"/>
      <c r="E9" s="305"/>
      <c r="F9" s="305"/>
      <c r="G9" s="305"/>
      <c r="H9" s="306"/>
      <c r="I9" s="306"/>
      <c r="J9" s="450"/>
    </row>
    <row r="10" spans="2:13" ht="10.5" customHeight="1" x14ac:dyDescent="0.25">
      <c r="B10" s="477"/>
      <c r="C10" s="478"/>
      <c r="D10" s="478"/>
      <c r="E10" s="478"/>
      <c r="F10" s="478"/>
      <c r="G10" s="478"/>
      <c r="H10" s="478"/>
      <c r="I10" s="478"/>
      <c r="J10" s="479"/>
    </row>
    <row r="11" spans="2:13" ht="16.899999999999999" customHeight="1" x14ac:dyDescent="0.2">
      <c r="B11" s="451">
        <v>1</v>
      </c>
      <c r="C11" s="341" t="s">
        <v>172</v>
      </c>
      <c r="D11" s="342"/>
      <c r="E11" s="342"/>
      <c r="F11" s="342"/>
      <c r="G11" s="342"/>
      <c r="H11" s="342"/>
      <c r="I11" s="343"/>
      <c r="J11" s="463">
        <f>+I12</f>
        <v>0</v>
      </c>
      <c r="M11" s="122"/>
    </row>
    <row r="12" spans="2:13" ht="16.899999999999999" customHeight="1" x14ac:dyDescent="0.2">
      <c r="B12" s="452"/>
      <c r="C12" s="439" t="s">
        <v>160</v>
      </c>
      <c r="D12" s="440"/>
      <c r="E12" s="440"/>
      <c r="F12" s="321" t="s">
        <v>30</v>
      </c>
      <c r="G12" s="348">
        <f>'NAP 3'!D40</f>
        <v>1</v>
      </c>
      <c r="H12" s="441">
        <v>0</v>
      </c>
      <c r="I12" s="473">
        <f>+G12*H12</f>
        <v>0</v>
      </c>
      <c r="J12" s="453"/>
      <c r="L12" s="93"/>
    </row>
    <row r="13" spans="2:13" ht="16.899999999999999" customHeight="1" x14ac:dyDescent="0.2">
      <c r="B13" s="451">
        <v>2</v>
      </c>
      <c r="C13" s="341" t="s">
        <v>173</v>
      </c>
      <c r="D13" s="342"/>
      <c r="E13" s="342"/>
      <c r="F13" s="342"/>
      <c r="G13" s="342"/>
      <c r="H13" s="342"/>
      <c r="I13" s="343"/>
      <c r="J13" s="544">
        <f>+J14+J19+J24</f>
        <v>0</v>
      </c>
    </row>
    <row r="14" spans="2:13" ht="16.899999999999999" customHeight="1" x14ac:dyDescent="0.2">
      <c r="B14" s="454">
        <v>2.1</v>
      </c>
      <c r="C14" s="465" t="s">
        <v>174</v>
      </c>
      <c r="D14" s="466"/>
      <c r="E14" s="466"/>
      <c r="F14" s="466"/>
      <c r="G14" s="466"/>
      <c r="H14" s="466"/>
      <c r="I14" s="467"/>
      <c r="J14" s="545">
        <f>+I15+I16+I17+I18</f>
        <v>0</v>
      </c>
    </row>
    <row r="15" spans="2:13" ht="16.899999999999999" customHeight="1" x14ac:dyDescent="0.2">
      <c r="B15" s="455"/>
      <c r="C15" s="357" t="s">
        <v>150</v>
      </c>
      <c r="D15" s="357"/>
      <c r="E15" s="357"/>
      <c r="F15" s="321" t="s">
        <v>151</v>
      </c>
      <c r="G15" s="348">
        <f>'NAP 3'!D8</f>
        <v>1470</v>
      </c>
      <c r="H15" s="473">
        <v>0</v>
      </c>
      <c r="I15" s="473">
        <f>+G15*H15</f>
        <v>0</v>
      </c>
      <c r="J15" s="453"/>
      <c r="L15" s="93"/>
    </row>
    <row r="16" spans="2:13" ht="16.899999999999999" customHeight="1" x14ac:dyDescent="0.2">
      <c r="B16" s="455"/>
      <c r="C16" s="357" t="s">
        <v>152</v>
      </c>
      <c r="D16" s="357"/>
      <c r="E16" s="357"/>
      <c r="F16" s="321" t="s">
        <v>151</v>
      </c>
      <c r="G16" s="348">
        <f>'NAP 3'!D16</f>
        <v>720</v>
      </c>
      <c r="H16" s="473">
        <v>0</v>
      </c>
      <c r="I16" s="473">
        <f t="shared" ref="I16:I18" si="0">+G16*H16</f>
        <v>0</v>
      </c>
      <c r="J16" s="453"/>
      <c r="L16" s="93"/>
    </row>
    <row r="17" spans="2:18" ht="16.899999999999999" customHeight="1" x14ac:dyDescent="0.2">
      <c r="B17" s="455"/>
      <c r="C17" s="357" t="s">
        <v>49</v>
      </c>
      <c r="D17" s="357"/>
      <c r="E17" s="357"/>
      <c r="F17" s="321" t="s">
        <v>58</v>
      </c>
      <c r="G17" s="348">
        <f>'NAP 3'!D23</f>
        <v>7</v>
      </c>
      <c r="H17" s="473">
        <v>0</v>
      </c>
      <c r="I17" s="473">
        <f t="shared" si="0"/>
        <v>0</v>
      </c>
      <c r="J17" s="453"/>
      <c r="L17" s="93"/>
    </row>
    <row r="18" spans="2:18" ht="16.899999999999999" customHeight="1" x14ac:dyDescent="0.2">
      <c r="B18" s="455"/>
      <c r="C18" s="357" t="s">
        <v>155</v>
      </c>
      <c r="D18" s="357"/>
      <c r="E18" s="357"/>
      <c r="F18" s="321" t="s">
        <v>58</v>
      </c>
      <c r="G18" s="348">
        <f>'NAP 3'!D23</f>
        <v>7</v>
      </c>
      <c r="H18" s="473">
        <v>0</v>
      </c>
      <c r="I18" s="473">
        <f t="shared" si="0"/>
        <v>0</v>
      </c>
      <c r="J18" s="453"/>
      <c r="L18" s="93"/>
    </row>
    <row r="19" spans="2:18" ht="16.899999999999999" customHeight="1" x14ac:dyDescent="0.2">
      <c r="B19" s="454">
        <v>2.2000000000000002</v>
      </c>
      <c r="C19" s="359" t="s">
        <v>156</v>
      </c>
      <c r="D19" s="360"/>
      <c r="E19" s="360"/>
      <c r="F19" s="360"/>
      <c r="G19" s="360"/>
      <c r="H19" s="360"/>
      <c r="I19" s="361"/>
      <c r="J19" s="464">
        <f>+I20+I21+I22+I23</f>
        <v>0</v>
      </c>
      <c r="L19" s="93"/>
    </row>
    <row r="20" spans="2:18" ht="16.899999999999999" customHeight="1" x14ac:dyDescent="0.2">
      <c r="B20" s="456"/>
      <c r="C20" s="469" t="s">
        <v>157</v>
      </c>
      <c r="D20" s="470"/>
      <c r="E20" s="470"/>
      <c r="F20" s="470"/>
      <c r="G20" s="470"/>
      <c r="H20" s="470"/>
      <c r="I20" s="470"/>
      <c r="J20" s="471"/>
      <c r="L20" s="93"/>
    </row>
    <row r="21" spans="2:18" ht="16.899999999999999" customHeight="1" x14ac:dyDescent="0.2">
      <c r="B21" s="452"/>
      <c r="C21" s="357" t="s">
        <v>158</v>
      </c>
      <c r="D21" s="357"/>
      <c r="E21" s="357"/>
      <c r="F21" s="321" t="s">
        <v>30</v>
      </c>
      <c r="G21" s="348">
        <f>'NAP 3'!D38</f>
        <v>4</v>
      </c>
      <c r="H21" s="473">
        <v>0</v>
      </c>
      <c r="I21" s="473">
        <f>+G21*H21</f>
        <v>0</v>
      </c>
      <c r="J21" s="453"/>
      <c r="L21" s="93"/>
    </row>
    <row r="22" spans="2:18" ht="16.899999999999999" customHeight="1" x14ac:dyDescent="0.2">
      <c r="B22" s="452"/>
      <c r="C22" s="357" t="s">
        <v>159</v>
      </c>
      <c r="D22" s="357"/>
      <c r="E22" s="357"/>
      <c r="F22" s="321" t="s">
        <v>30</v>
      </c>
      <c r="G22" s="348">
        <f>'NAP 3'!D39</f>
        <v>3</v>
      </c>
      <c r="H22" s="473">
        <v>0</v>
      </c>
      <c r="I22" s="473">
        <f t="shared" ref="I22:I23" si="1">+G22*H22</f>
        <v>0</v>
      </c>
      <c r="J22" s="453"/>
      <c r="L22" s="93"/>
    </row>
    <row r="23" spans="2:18" ht="16.899999999999999" customHeight="1" x14ac:dyDescent="0.2">
      <c r="B23" s="455"/>
      <c r="C23" s="357" t="s">
        <v>161</v>
      </c>
      <c r="D23" s="357"/>
      <c r="E23" s="357"/>
      <c r="F23" s="321" t="s">
        <v>151</v>
      </c>
      <c r="G23" s="348">
        <f>'NAP 3'!D32</f>
        <v>150</v>
      </c>
      <c r="H23" s="473">
        <v>0</v>
      </c>
      <c r="I23" s="473">
        <f t="shared" si="1"/>
        <v>0</v>
      </c>
      <c r="J23" s="453"/>
      <c r="L23" s="93"/>
    </row>
    <row r="24" spans="2:18" ht="16.899999999999999" customHeight="1" x14ac:dyDescent="0.2">
      <c r="B24" s="454">
        <v>2.2999999999999998</v>
      </c>
      <c r="C24" s="359" t="s">
        <v>162</v>
      </c>
      <c r="D24" s="360"/>
      <c r="E24" s="360"/>
      <c r="F24" s="360"/>
      <c r="G24" s="360"/>
      <c r="H24" s="360"/>
      <c r="I24" s="361"/>
      <c r="J24" s="464">
        <f>+I25+I26+I27+I28+I29</f>
        <v>0</v>
      </c>
      <c r="L24" s="93"/>
    </row>
    <row r="25" spans="2:18" ht="16.899999999999999" customHeight="1" x14ac:dyDescent="0.2">
      <c r="B25" s="452"/>
      <c r="C25" s="546" t="s">
        <v>163</v>
      </c>
      <c r="D25" s="547"/>
      <c r="E25" s="548"/>
      <c r="F25" s="321" t="s">
        <v>30</v>
      </c>
      <c r="G25" s="348">
        <f>'NAP 3'!D42</f>
        <v>9</v>
      </c>
      <c r="H25" s="473">
        <v>0</v>
      </c>
      <c r="I25" s="473">
        <f>+G25*H25</f>
        <v>0</v>
      </c>
      <c r="J25" s="453"/>
      <c r="L25" s="93"/>
    </row>
    <row r="26" spans="2:18" ht="16.899999999999999" customHeight="1" x14ac:dyDescent="0.2">
      <c r="B26" s="452"/>
      <c r="C26" s="546" t="s">
        <v>164</v>
      </c>
      <c r="D26" s="547"/>
      <c r="E26" s="548"/>
      <c r="F26" s="321" t="s">
        <v>30</v>
      </c>
      <c r="G26" s="348">
        <f>'NAP 3'!D43</f>
        <v>4</v>
      </c>
      <c r="H26" s="473">
        <v>0</v>
      </c>
      <c r="I26" s="473">
        <f t="shared" ref="I26:I29" si="2">+G26*H26</f>
        <v>0</v>
      </c>
      <c r="J26" s="453"/>
      <c r="L26" s="93"/>
    </row>
    <row r="27" spans="2:18" ht="16.899999999999999" customHeight="1" x14ac:dyDescent="0.2">
      <c r="B27" s="452"/>
      <c r="C27" s="546" t="s">
        <v>165</v>
      </c>
      <c r="D27" s="547"/>
      <c r="E27" s="548"/>
      <c r="F27" s="321" t="s">
        <v>30</v>
      </c>
      <c r="G27" s="348">
        <f>'NAP 3'!D44</f>
        <v>10</v>
      </c>
      <c r="H27" s="473">
        <v>0</v>
      </c>
      <c r="I27" s="473">
        <f t="shared" si="2"/>
        <v>0</v>
      </c>
      <c r="J27" s="453"/>
      <c r="L27" s="93"/>
    </row>
    <row r="28" spans="2:18" ht="16.899999999999999" customHeight="1" x14ac:dyDescent="0.2">
      <c r="B28" s="452"/>
      <c r="C28" s="546" t="s">
        <v>166</v>
      </c>
      <c r="D28" s="547"/>
      <c r="E28" s="548"/>
      <c r="F28" s="321" t="s">
        <v>30</v>
      </c>
      <c r="G28" s="348">
        <f>'NAP 3'!D45</f>
        <v>10</v>
      </c>
      <c r="H28" s="473">
        <v>0</v>
      </c>
      <c r="I28" s="473">
        <f t="shared" si="2"/>
        <v>0</v>
      </c>
      <c r="J28" s="453"/>
      <c r="L28" s="93"/>
    </row>
    <row r="29" spans="2:18" ht="16.899999999999999" customHeight="1" x14ac:dyDescent="0.2">
      <c r="B29" s="452"/>
      <c r="C29" s="546" t="s">
        <v>167</v>
      </c>
      <c r="D29" s="547"/>
      <c r="E29" s="548"/>
      <c r="F29" s="321" t="s">
        <v>30</v>
      </c>
      <c r="G29" s="348">
        <f>'NAP 3'!D46</f>
        <v>10</v>
      </c>
      <c r="H29" s="473">
        <v>0</v>
      </c>
      <c r="I29" s="473">
        <f t="shared" si="2"/>
        <v>0</v>
      </c>
      <c r="J29" s="453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474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47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47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47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474">
        <f>+J33*I34</f>
        <v>0</v>
      </c>
      <c r="M34" s="13"/>
      <c r="N34" s="13"/>
      <c r="O34" s="13"/>
      <c r="P34" s="13"/>
      <c r="Q34" s="13"/>
      <c r="R34" s="13"/>
    </row>
    <row r="35" spans="2:18" ht="27.75" customHeight="1" thickBot="1" x14ac:dyDescent="0.25">
      <c r="B35" s="549" t="s">
        <v>346</v>
      </c>
      <c r="C35" s="550"/>
      <c r="D35" s="550"/>
      <c r="E35" s="550"/>
      <c r="F35" s="550"/>
      <c r="G35" s="550"/>
      <c r="H35" s="550"/>
      <c r="I35" s="550"/>
      <c r="J35" s="551">
        <f>+J33+J34</f>
        <v>0</v>
      </c>
    </row>
  </sheetData>
  <mergeCells count="34">
    <mergeCell ref="C29:E29"/>
    <mergeCell ref="B35:I35"/>
    <mergeCell ref="B7:J7"/>
    <mergeCell ref="B10:J10"/>
    <mergeCell ref="C11:I11"/>
    <mergeCell ref="C13:I13"/>
    <mergeCell ref="C14:I14"/>
    <mergeCell ref="C19:I19"/>
    <mergeCell ref="C24:I24"/>
    <mergeCell ref="C20:J20"/>
    <mergeCell ref="C16:E16"/>
    <mergeCell ref="C17:E17"/>
    <mergeCell ref="C18:E18"/>
    <mergeCell ref="C22:E22"/>
    <mergeCell ref="C23:E23"/>
    <mergeCell ref="C25:E25"/>
    <mergeCell ref="C26:E26"/>
    <mergeCell ref="B30:I30"/>
    <mergeCell ref="B31:H31"/>
    <mergeCell ref="B32:H32"/>
    <mergeCell ref="B33:I33"/>
    <mergeCell ref="B34:H34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C27:E27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6">
    <tabColor rgb="FFFFFF00"/>
  </sheetPr>
  <dimension ref="B2:D46"/>
  <sheetViews>
    <sheetView showGridLines="0" zoomScale="90" zoomScaleNormal="90" zoomScaleSheetLayoutView="85" workbookViewId="0">
      <selection activeCell="J8" sqref="J8"/>
    </sheetView>
  </sheetViews>
  <sheetFormatPr baseColWidth="10" defaultColWidth="11.42578125" defaultRowHeight="11.25" x14ac:dyDescent="0.2"/>
  <cols>
    <col min="1" max="1" width="10.7109375" style="1" customWidth="1"/>
    <col min="2" max="2" width="74" style="1" customWidth="1"/>
    <col min="3" max="3" width="7" style="1" customWidth="1"/>
    <col min="4" max="4" width="15" style="91" customWidth="1"/>
    <col min="5" max="16384" width="11.42578125" style="1"/>
  </cols>
  <sheetData>
    <row r="2" spans="2:4" ht="5.25" customHeight="1" x14ac:dyDescent="0.2">
      <c r="B2" s="2"/>
    </row>
    <row r="3" spans="2:4" ht="1.9" customHeight="1" thickBot="1" x14ac:dyDescent="0.25">
      <c r="B3" s="7"/>
    </row>
    <row r="4" spans="2:4" ht="46.9" customHeight="1" thickBot="1" x14ac:dyDescent="0.25">
      <c r="B4" s="489" t="s">
        <v>253</v>
      </c>
      <c r="C4" s="490"/>
      <c r="D4" s="491"/>
    </row>
    <row r="5" spans="2:4" ht="10.5" customHeight="1" thickBot="1" x14ac:dyDescent="0.25">
      <c r="B5" s="496"/>
      <c r="C5" s="497"/>
      <c r="D5" s="498"/>
    </row>
    <row r="6" spans="2:4" ht="16.899999999999999" customHeight="1" thickBot="1" x14ac:dyDescent="0.25">
      <c r="B6" s="492" t="s">
        <v>144</v>
      </c>
      <c r="C6" s="493" t="s">
        <v>145</v>
      </c>
      <c r="D6" s="494"/>
    </row>
    <row r="7" spans="2:4" s="90" customFormat="1" ht="16.899999999999999" customHeight="1" x14ac:dyDescent="0.25">
      <c r="B7" s="482" t="s">
        <v>149</v>
      </c>
      <c r="C7" s="483" t="s">
        <v>177</v>
      </c>
      <c r="D7" s="484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SUM(D9:D15)</f>
        <v>1470</v>
      </c>
    </row>
    <row r="9" spans="2:4" s="90" customFormat="1" ht="16.899999999999999" customHeight="1" x14ac:dyDescent="0.25">
      <c r="B9" s="485" t="s">
        <v>254</v>
      </c>
      <c r="C9" s="321"/>
      <c r="D9" s="322">
        <v>240</v>
      </c>
    </row>
    <row r="10" spans="2:4" s="90" customFormat="1" ht="16.899999999999999" customHeight="1" x14ac:dyDescent="0.25">
      <c r="B10" s="485" t="s">
        <v>255</v>
      </c>
      <c r="C10" s="321"/>
      <c r="D10" s="322">
        <v>180</v>
      </c>
    </row>
    <row r="11" spans="2:4" s="90" customFormat="1" ht="16.899999999999999" customHeight="1" x14ac:dyDescent="0.25">
      <c r="B11" s="485" t="s">
        <v>256</v>
      </c>
      <c r="C11" s="321"/>
      <c r="D11" s="322">
        <v>240</v>
      </c>
    </row>
    <row r="12" spans="2:4" s="90" customFormat="1" ht="16.899999999999999" customHeight="1" x14ac:dyDescent="0.25">
      <c r="B12" s="485" t="s">
        <v>257</v>
      </c>
      <c r="C12" s="321"/>
      <c r="D12" s="322">
        <v>210</v>
      </c>
    </row>
    <row r="13" spans="2:4" s="90" customFormat="1" ht="16.899999999999999" customHeight="1" x14ac:dyDescent="0.25">
      <c r="B13" s="485" t="s">
        <v>258</v>
      </c>
      <c r="C13" s="321"/>
      <c r="D13" s="322">
        <v>180</v>
      </c>
    </row>
    <row r="14" spans="2:4" s="90" customFormat="1" ht="16.899999999999999" customHeight="1" x14ac:dyDescent="0.25">
      <c r="B14" s="485" t="s">
        <v>259</v>
      </c>
      <c r="C14" s="321"/>
      <c r="D14" s="322">
        <v>210</v>
      </c>
    </row>
    <row r="15" spans="2:4" s="90" customFormat="1" ht="16.899999999999999" customHeight="1" x14ac:dyDescent="0.25">
      <c r="B15" s="485" t="s">
        <v>260</v>
      </c>
      <c r="C15" s="321"/>
      <c r="D15" s="322">
        <v>210</v>
      </c>
    </row>
    <row r="16" spans="2:4" s="90" customFormat="1" ht="16.899999999999999" customHeight="1" x14ac:dyDescent="0.25">
      <c r="B16" s="486" t="s">
        <v>152</v>
      </c>
      <c r="C16" s="321" t="s">
        <v>151</v>
      </c>
      <c r="D16" s="322">
        <f>SUM(D17:D22)</f>
        <v>720</v>
      </c>
    </row>
    <row r="17" spans="2:4" s="90" customFormat="1" ht="16.899999999999999" customHeight="1" x14ac:dyDescent="0.25">
      <c r="B17" s="485" t="s">
        <v>261</v>
      </c>
      <c r="C17" s="321"/>
      <c r="D17" s="322">
        <v>120</v>
      </c>
    </row>
    <row r="18" spans="2:4" s="90" customFormat="1" ht="16.899999999999999" customHeight="1" x14ac:dyDescent="0.25">
      <c r="B18" s="485" t="s">
        <v>262</v>
      </c>
      <c r="C18" s="321"/>
      <c r="D18" s="322">
        <v>120</v>
      </c>
    </row>
    <row r="19" spans="2:4" s="90" customFormat="1" ht="16.899999999999999" customHeight="1" x14ac:dyDescent="0.25">
      <c r="B19" s="485" t="s">
        <v>263</v>
      </c>
      <c r="C19" s="321"/>
      <c r="D19" s="322">
        <v>120</v>
      </c>
    </row>
    <row r="20" spans="2:4" s="90" customFormat="1" ht="16.899999999999999" customHeight="1" x14ac:dyDescent="0.25">
      <c r="B20" s="485" t="s">
        <v>264</v>
      </c>
      <c r="C20" s="321"/>
      <c r="D20" s="322">
        <v>120</v>
      </c>
    </row>
    <row r="21" spans="2:4" s="90" customFormat="1" ht="16.899999999999999" customHeight="1" x14ac:dyDescent="0.25">
      <c r="B21" s="485" t="s">
        <v>265</v>
      </c>
      <c r="C21" s="321"/>
      <c r="D21" s="322">
        <v>120</v>
      </c>
    </row>
    <row r="22" spans="2:4" s="90" customFormat="1" ht="16.899999999999999" customHeight="1" x14ac:dyDescent="0.25">
      <c r="B22" s="485" t="s">
        <v>266</v>
      </c>
      <c r="C22" s="321"/>
      <c r="D22" s="322">
        <v>120</v>
      </c>
    </row>
    <row r="23" spans="2:4" s="90" customFormat="1" ht="16.899999999999999" customHeight="1" x14ac:dyDescent="0.25">
      <c r="B23" s="486" t="s">
        <v>187</v>
      </c>
      <c r="C23" s="321" t="s">
        <v>58</v>
      </c>
      <c r="D23" s="322">
        <f>SUM(D24:D30)</f>
        <v>7</v>
      </c>
    </row>
    <row r="24" spans="2:4" s="90" customFormat="1" ht="16.899999999999999" customHeight="1" x14ac:dyDescent="0.25">
      <c r="B24" s="485" t="s">
        <v>267</v>
      </c>
      <c r="C24" s="321"/>
      <c r="D24" s="322">
        <v>1</v>
      </c>
    </row>
    <row r="25" spans="2:4" s="90" customFormat="1" ht="16.899999999999999" customHeight="1" x14ac:dyDescent="0.25">
      <c r="B25" s="485" t="s">
        <v>268</v>
      </c>
      <c r="C25" s="321"/>
      <c r="D25" s="322">
        <v>1</v>
      </c>
    </row>
    <row r="26" spans="2:4" s="90" customFormat="1" ht="16.899999999999999" customHeight="1" x14ac:dyDescent="0.25">
      <c r="B26" s="485" t="s">
        <v>269</v>
      </c>
      <c r="C26" s="321"/>
      <c r="D26" s="322">
        <v>1</v>
      </c>
    </row>
    <row r="27" spans="2:4" s="90" customFormat="1" ht="16.899999999999999" customHeight="1" x14ac:dyDescent="0.25">
      <c r="B27" s="485" t="s">
        <v>270</v>
      </c>
      <c r="C27" s="321"/>
      <c r="D27" s="322">
        <v>1</v>
      </c>
    </row>
    <row r="28" spans="2:4" s="90" customFormat="1" ht="16.899999999999999" customHeight="1" x14ac:dyDescent="0.25">
      <c r="B28" s="485" t="s">
        <v>271</v>
      </c>
      <c r="C28" s="321"/>
      <c r="D28" s="322">
        <v>1</v>
      </c>
    </row>
    <row r="29" spans="2:4" s="90" customFormat="1" ht="16.899999999999999" customHeight="1" x14ac:dyDescent="0.25">
      <c r="B29" s="485" t="s">
        <v>272</v>
      </c>
      <c r="C29" s="321"/>
      <c r="D29" s="322">
        <v>1</v>
      </c>
    </row>
    <row r="30" spans="2:4" s="90" customFormat="1" ht="16.899999999999999" customHeight="1" x14ac:dyDescent="0.25">
      <c r="B30" s="485" t="s">
        <v>273</v>
      </c>
      <c r="C30" s="321"/>
      <c r="D30" s="322">
        <v>1</v>
      </c>
    </row>
    <row r="31" spans="2:4" ht="16.899999999999999" customHeight="1" x14ac:dyDescent="0.2">
      <c r="B31" s="324" t="s">
        <v>156</v>
      </c>
      <c r="C31" s="325"/>
      <c r="D31" s="326"/>
    </row>
    <row r="32" spans="2:4" s="90" customFormat="1" ht="16.899999999999999" customHeight="1" x14ac:dyDescent="0.25">
      <c r="B32" s="486" t="s">
        <v>161</v>
      </c>
      <c r="C32" s="321" t="s">
        <v>151</v>
      </c>
      <c r="D32" s="322">
        <f>SUM(D33:D36)</f>
        <v>150</v>
      </c>
    </row>
    <row r="33" spans="2:4" s="90" customFormat="1" ht="16.899999999999999" hidden="1" customHeight="1" x14ac:dyDescent="0.25">
      <c r="B33" s="487" t="s">
        <v>274</v>
      </c>
      <c r="C33" s="488"/>
      <c r="D33" s="322">
        <v>40</v>
      </c>
    </row>
    <row r="34" spans="2:4" s="90" customFormat="1" ht="16.899999999999999" hidden="1" customHeight="1" x14ac:dyDescent="0.25">
      <c r="B34" s="487" t="s">
        <v>275</v>
      </c>
      <c r="C34" s="488"/>
      <c r="D34" s="322">
        <v>40</v>
      </c>
    </row>
    <row r="35" spans="2:4" s="90" customFormat="1" ht="16.899999999999999" hidden="1" customHeight="1" x14ac:dyDescent="0.25">
      <c r="B35" s="323" t="s">
        <v>276</v>
      </c>
      <c r="C35" s="321"/>
      <c r="D35" s="322">
        <v>30</v>
      </c>
    </row>
    <row r="36" spans="2:4" s="90" customFormat="1" ht="16.899999999999999" hidden="1" customHeight="1" x14ac:dyDescent="0.25">
      <c r="B36" s="487" t="s">
        <v>277</v>
      </c>
      <c r="C36" s="488"/>
      <c r="D36" s="536">
        <v>40</v>
      </c>
    </row>
    <row r="37" spans="2:4" ht="16.899999999999999" customHeight="1" x14ac:dyDescent="0.25">
      <c r="B37" s="375" t="s">
        <v>157</v>
      </c>
      <c r="C37" s="321"/>
      <c r="D37" s="328"/>
    </row>
    <row r="38" spans="2:4" ht="16.899999999999999" customHeight="1" x14ac:dyDescent="0.25">
      <c r="B38" s="329" t="s">
        <v>158</v>
      </c>
      <c r="C38" s="321" t="s">
        <v>30</v>
      </c>
      <c r="D38" s="328">
        <v>4</v>
      </c>
    </row>
    <row r="39" spans="2:4" ht="16.899999999999999" customHeight="1" x14ac:dyDescent="0.25">
      <c r="B39" s="330" t="s">
        <v>159</v>
      </c>
      <c r="C39" s="321" t="s">
        <v>30</v>
      </c>
      <c r="D39" s="328">
        <v>3</v>
      </c>
    </row>
    <row r="40" spans="2:4" ht="16.899999999999999" customHeight="1" x14ac:dyDescent="0.25">
      <c r="B40" s="330" t="s">
        <v>160</v>
      </c>
      <c r="C40" s="321" t="s">
        <v>30</v>
      </c>
      <c r="D40" s="328">
        <v>1</v>
      </c>
    </row>
    <row r="41" spans="2:4" ht="16.899999999999999" customHeight="1" x14ac:dyDescent="0.25">
      <c r="B41" s="376" t="s">
        <v>162</v>
      </c>
      <c r="C41" s="321"/>
      <c r="D41" s="328"/>
    </row>
    <row r="42" spans="2:4" ht="16.899999999999999" customHeight="1" x14ac:dyDescent="0.25">
      <c r="B42" s="332" t="s">
        <v>163</v>
      </c>
      <c r="C42" s="321" t="s">
        <v>30</v>
      </c>
      <c r="D42" s="328">
        <v>9</v>
      </c>
    </row>
    <row r="43" spans="2:4" ht="16.899999999999999" customHeight="1" x14ac:dyDescent="0.25">
      <c r="B43" s="332" t="s">
        <v>164</v>
      </c>
      <c r="C43" s="321" t="s">
        <v>30</v>
      </c>
      <c r="D43" s="328">
        <v>4</v>
      </c>
    </row>
    <row r="44" spans="2:4" ht="16.899999999999999" customHeight="1" x14ac:dyDescent="0.25">
      <c r="B44" s="332" t="s">
        <v>165</v>
      </c>
      <c r="C44" s="321" t="s">
        <v>30</v>
      </c>
      <c r="D44" s="328">
        <v>10</v>
      </c>
    </row>
    <row r="45" spans="2:4" ht="16.899999999999999" customHeight="1" x14ac:dyDescent="0.25">
      <c r="B45" s="329" t="s">
        <v>166</v>
      </c>
      <c r="C45" s="321" t="s">
        <v>30</v>
      </c>
      <c r="D45" s="328">
        <v>10</v>
      </c>
    </row>
    <row r="46" spans="2:4" ht="16.899999999999999" customHeight="1" thickBot="1" x14ac:dyDescent="0.3">
      <c r="B46" s="333" t="s">
        <v>167</v>
      </c>
      <c r="C46" s="334" t="s">
        <v>30</v>
      </c>
      <c r="D46" s="335">
        <v>10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7497-91F2-4E90-88A9-FB31B2C9FEC1}">
  <sheetPr codeName="Hoja21">
    <tabColor theme="4" tint="0.59999389629810485"/>
  </sheetPr>
  <dimension ref="B1:R35"/>
  <sheetViews>
    <sheetView showGridLines="0" zoomScaleNormal="100" zoomScaleSheetLayoutView="100" workbookViewId="0">
      <selection activeCell="B30" sqref="B30:J35"/>
    </sheetView>
  </sheetViews>
  <sheetFormatPr baseColWidth="10" defaultColWidth="11.42578125" defaultRowHeight="11.25" x14ac:dyDescent="0.2"/>
  <cols>
    <col min="1" max="1" width="1.7109375" style="1" customWidth="1"/>
    <col min="2" max="2" width="5.42578125" style="1" customWidth="1"/>
    <col min="3" max="3" width="40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5.28515625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444" t="s">
        <v>278</v>
      </c>
      <c r="C2" s="445"/>
      <c r="D2" s="445"/>
      <c r="E2" s="445"/>
      <c r="F2" s="445"/>
      <c r="G2" s="445"/>
      <c r="H2" s="445"/>
      <c r="I2" s="445"/>
      <c r="J2" s="446"/>
    </row>
    <row r="3" spans="2:13" ht="10.15" customHeight="1" x14ac:dyDescent="0.2">
      <c r="B3" s="447"/>
      <c r="C3" s="437"/>
      <c r="D3" s="437"/>
      <c r="E3" s="437"/>
      <c r="F3" s="437"/>
      <c r="G3" s="437"/>
      <c r="H3" s="437"/>
      <c r="I3" s="437"/>
      <c r="J3" s="448"/>
    </row>
    <row r="4" spans="2:13" ht="10.15" customHeight="1" x14ac:dyDescent="0.2">
      <c r="B4" s="447"/>
      <c r="C4" s="437"/>
      <c r="D4" s="437"/>
      <c r="E4" s="437"/>
      <c r="F4" s="437"/>
      <c r="G4" s="437"/>
      <c r="H4" s="437"/>
      <c r="I4" s="437"/>
      <c r="J4" s="448"/>
    </row>
    <row r="5" spans="2:13" ht="10.15" customHeight="1" x14ac:dyDescent="0.2">
      <c r="B5" s="447"/>
      <c r="C5" s="437"/>
      <c r="D5" s="437"/>
      <c r="E5" s="437"/>
      <c r="F5" s="437"/>
      <c r="G5" s="437"/>
      <c r="H5" s="437"/>
      <c r="I5" s="437"/>
      <c r="J5" s="448"/>
    </row>
    <row r="6" spans="2:13" ht="10.15" customHeight="1" x14ac:dyDescent="0.2">
      <c r="B6" s="447"/>
      <c r="C6" s="437"/>
      <c r="D6" s="437"/>
      <c r="E6" s="437"/>
      <c r="F6" s="437"/>
      <c r="G6" s="437"/>
      <c r="H6" s="437"/>
      <c r="I6" s="437"/>
      <c r="J6" s="448"/>
    </row>
    <row r="7" spans="2:13" ht="5.25" customHeight="1" x14ac:dyDescent="0.25">
      <c r="B7" s="477"/>
      <c r="C7" s="478"/>
      <c r="D7" s="478"/>
      <c r="E7" s="478"/>
      <c r="F7" s="478"/>
      <c r="G7" s="478"/>
      <c r="H7" s="478"/>
      <c r="I7" s="478"/>
      <c r="J7" s="479"/>
    </row>
    <row r="8" spans="2:13" s="13" customFormat="1" ht="8.25" customHeight="1" x14ac:dyDescent="0.25">
      <c r="B8" s="449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450" t="s">
        <v>171</v>
      </c>
    </row>
    <row r="9" spans="2:13" s="13" customFormat="1" ht="25.15" customHeight="1" x14ac:dyDescent="0.25">
      <c r="B9" s="449"/>
      <c r="C9" s="305"/>
      <c r="D9" s="305"/>
      <c r="E9" s="305"/>
      <c r="F9" s="305"/>
      <c r="G9" s="305"/>
      <c r="H9" s="306"/>
      <c r="I9" s="306"/>
      <c r="J9" s="450"/>
    </row>
    <row r="10" spans="2:13" ht="7.5" customHeight="1" x14ac:dyDescent="0.25">
      <c r="B10" s="477"/>
      <c r="C10" s="478"/>
      <c r="D10" s="478"/>
      <c r="E10" s="478"/>
      <c r="F10" s="478"/>
      <c r="G10" s="478"/>
      <c r="H10" s="478"/>
      <c r="I10" s="478"/>
      <c r="J10" s="479"/>
    </row>
    <row r="11" spans="2:13" ht="16.899999999999999" customHeight="1" x14ac:dyDescent="0.2">
      <c r="B11" s="451">
        <v>1</v>
      </c>
      <c r="C11" s="341" t="s">
        <v>172</v>
      </c>
      <c r="D11" s="342"/>
      <c r="E11" s="342"/>
      <c r="F11" s="342"/>
      <c r="G11" s="342"/>
      <c r="H11" s="342"/>
      <c r="I11" s="343"/>
      <c r="J11" s="463">
        <f>+I12</f>
        <v>0</v>
      </c>
      <c r="M11" s="122"/>
    </row>
    <row r="12" spans="2:13" ht="16.899999999999999" customHeight="1" x14ac:dyDescent="0.2">
      <c r="B12" s="452"/>
      <c r="C12" s="439" t="s">
        <v>160</v>
      </c>
      <c r="D12" s="440"/>
      <c r="E12" s="440"/>
      <c r="F12" s="321" t="s">
        <v>30</v>
      </c>
      <c r="G12" s="348">
        <f>'OSO 3'!D30</f>
        <v>1</v>
      </c>
      <c r="H12" s="441"/>
      <c r="I12" s="472">
        <f>+G12*H12</f>
        <v>0</v>
      </c>
      <c r="J12" s="453"/>
      <c r="L12" s="93"/>
    </row>
    <row r="13" spans="2:13" ht="16.899999999999999" customHeight="1" x14ac:dyDescent="0.2">
      <c r="B13" s="451">
        <v>2</v>
      </c>
      <c r="C13" s="341" t="s">
        <v>173</v>
      </c>
      <c r="D13" s="342"/>
      <c r="E13" s="342"/>
      <c r="F13" s="342"/>
      <c r="G13" s="342"/>
      <c r="H13" s="342"/>
      <c r="I13" s="343"/>
      <c r="J13" s="463">
        <f>+J14+J19+J24</f>
        <v>0</v>
      </c>
    </row>
    <row r="14" spans="2:13" ht="16.899999999999999" customHeight="1" x14ac:dyDescent="0.2">
      <c r="B14" s="454">
        <v>2.1</v>
      </c>
      <c r="C14" s="465" t="s">
        <v>174</v>
      </c>
      <c r="D14" s="466"/>
      <c r="E14" s="466"/>
      <c r="F14" s="466"/>
      <c r="G14" s="466"/>
      <c r="H14" s="466"/>
      <c r="I14" s="467"/>
      <c r="J14" s="464">
        <f>+I15+I16+I17+I18</f>
        <v>0</v>
      </c>
    </row>
    <row r="15" spans="2:13" ht="16.899999999999999" customHeight="1" x14ac:dyDescent="0.2">
      <c r="B15" s="455"/>
      <c r="C15" s="357" t="s">
        <v>150</v>
      </c>
      <c r="D15" s="357"/>
      <c r="E15" s="357"/>
      <c r="F15" s="321" t="s">
        <v>151</v>
      </c>
      <c r="G15" s="348">
        <f>'OSO 3'!D8</f>
        <v>980</v>
      </c>
      <c r="H15" s="472">
        <v>0</v>
      </c>
      <c r="I15" s="472">
        <f>+G15*H15</f>
        <v>0</v>
      </c>
      <c r="J15" s="453"/>
      <c r="L15" s="93"/>
    </row>
    <row r="16" spans="2:13" ht="16.899999999999999" customHeight="1" x14ac:dyDescent="0.2">
      <c r="B16" s="455"/>
      <c r="C16" s="357" t="s">
        <v>152</v>
      </c>
      <c r="D16" s="357"/>
      <c r="E16" s="357"/>
      <c r="F16" s="321" t="s">
        <v>151</v>
      </c>
      <c r="G16" s="348">
        <f>'OSO 3'!D14</f>
        <v>480</v>
      </c>
      <c r="H16" s="472">
        <v>0</v>
      </c>
      <c r="I16" s="472">
        <f t="shared" ref="I16:I18" si="0">+G16*H16</f>
        <v>0</v>
      </c>
      <c r="J16" s="453"/>
      <c r="L16" s="93"/>
    </row>
    <row r="17" spans="2:18" ht="16.899999999999999" customHeight="1" x14ac:dyDescent="0.2">
      <c r="B17" s="455"/>
      <c r="C17" s="357" t="s">
        <v>49</v>
      </c>
      <c r="D17" s="357"/>
      <c r="E17" s="357"/>
      <c r="F17" s="321" t="s">
        <v>58</v>
      </c>
      <c r="G17" s="348">
        <f>'OSO 3'!D19</f>
        <v>3</v>
      </c>
      <c r="H17" s="472">
        <v>0</v>
      </c>
      <c r="I17" s="472">
        <f t="shared" si="0"/>
        <v>0</v>
      </c>
      <c r="J17" s="453"/>
      <c r="L17" s="93"/>
    </row>
    <row r="18" spans="2:18" ht="16.899999999999999" customHeight="1" x14ac:dyDescent="0.2">
      <c r="B18" s="455"/>
      <c r="C18" s="357" t="s">
        <v>155</v>
      </c>
      <c r="D18" s="357"/>
      <c r="E18" s="357"/>
      <c r="F18" s="321" t="s">
        <v>58</v>
      </c>
      <c r="G18" s="348">
        <f>'OSO 3'!D19</f>
        <v>3</v>
      </c>
      <c r="H18" s="472">
        <v>0</v>
      </c>
      <c r="I18" s="472">
        <f t="shared" si="0"/>
        <v>0</v>
      </c>
      <c r="J18" s="453"/>
      <c r="L18" s="93"/>
    </row>
    <row r="19" spans="2:18" ht="16.899999999999999" customHeight="1" x14ac:dyDescent="0.2">
      <c r="B19" s="454">
        <v>2.2000000000000002</v>
      </c>
      <c r="C19" s="359" t="s">
        <v>156</v>
      </c>
      <c r="D19" s="360"/>
      <c r="E19" s="360"/>
      <c r="F19" s="360"/>
      <c r="G19" s="360"/>
      <c r="H19" s="360"/>
      <c r="I19" s="361"/>
      <c r="J19" s="464">
        <f>+I21+I22+I23</f>
        <v>0</v>
      </c>
      <c r="L19" s="93"/>
    </row>
    <row r="20" spans="2:18" ht="16.899999999999999" customHeight="1" x14ac:dyDescent="0.2">
      <c r="B20" s="456"/>
      <c r="C20" s="364" t="s">
        <v>157</v>
      </c>
      <c r="D20" s="365"/>
      <c r="E20" s="365"/>
      <c r="F20" s="365"/>
      <c r="G20" s="365"/>
      <c r="H20" s="365"/>
      <c r="I20" s="366"/>
      <c r="J20" s="453"/>
      <c r="L20" s="93"/>
    </row>
    <row r="21" spans="2:18" ht="16.899999999999999" customHeight="1" x14ac:dyDescent="0.2">
      <c r="B21" s="452"/>
      <c r="C21" s="357" t="s">
        <v>158</v>
      </c>
      <c r="D21" s="357"/>
      <c r="E21" s="357"/>
      <c r="F21" s="321" t="s">
        <v>30</v>
      </c>
      <c r="G21" s="348">
        <f>'OSO 3'!D28</f>
        <v>2</v>
      </c>
      <c r="H21" s="472">
        <v>0</v>
      </c>
      <c r="I21" s="472">
        <f>+G21*H21</f>
        <v>0</v>
      </c>
      <c r="J21" s="453"/>
      <c r="L21" s="93"/>
    </row>
    <row r="22" spans="2:18" ht="16.899999999999999" customHeight="1" x14ac:dyDescent="0.2">
      <c r="B22" s="452"/>
      <c r="C22" s="357" t="s">
        <v>159</v>
      </c>
      <c r="D22" s="357"/>
      <c r="E22" s="357"/>
      <c r="F22" s="321" t="s">
        <v>30</v>
      </c>
      <c r="G22" s="348">
        <f>'OSO 3'!D29</f>
        <v>1</v>
      </c>
      <c r="H22" s="472">
        <v>0</v>
      </c>
      <c r="I22" s="472">
        <f t="shared" ref="I22:I23" si="1">+G22*H22</f>
        <v>0</v>
      </c>
      <c r="J22" s="453"/>
      <c r="L22" s="93"/>
    </row>
    <row r="23" spans="2:18" ht="16.899999999999999" customHeight="1" x14ac:dyDescent="0.2">
      <c r="B23" s="455"/>
      <c r="C23" s="357" t="s">
        <v>161</v>
      </c>
      <c r="D23" s="357"/>
      <c r="E23" s="357"/>
      <c r="F23" s="321" t="s">
        <v>151</v>
      </c>
      <c r="G23" s="348">
        <f>'OSO 3'!D24</f>
        <v>70</v>
      </c>
      <c r="H23" s="472">
        <v>0</v>
      </c>
      <c r="I23" s="472">
        <f t="shared" si="1"/>
        <v>0</v>
      </c>
      <c r="J23" s="453"/>
      <c r="L23" s="93"/>
    </row>
    <row r="24" spans="2:18" ht="16.899999999999999" customHeight="1" x14ac:dyDescent="0.2">
      <c r="B24" s="454">
        <v>2.2999999999999998</v>
      </c>
      <c r="C24" s="359" t="s">
        <v>162</v>
      </c>
      <c r="D24" s="360"/>
      <c r="E24" s="360"/>
      <c r="F24" s="360"/>
      <c r="G24" s="360"/>
      <c r="H24" s="360"/>
      <c r="I24" s="361"/>
      <c r="J24" s="464">
        <f>+I25+I26+I27+I28+I29</f>
        <v>0</v>
      </c>
      <c r="L24" s="93"/>
    </row>
    <row r="25" spans="2:18" ht="16.899999999999999" customHeight="1" x14ac:dyDescent="0.2">
      <c r="B25" s="452"/>
      <c r="C25" s="546" t="s">
        <v>163</v>
      </c>
      <c r="D25" s="547"/>
      <c r="E25" s="548"/>
      <c r="F25" s="321" t="s">
        <v>30</v>
      </c>
      <c r="G25" s="348">
        <f>'OSO 3'!D32</f>
        <v>5</v>
      </c>
      <c r="H25" s="472">
        <v>0</v>
      </c>
      <c r="I25" s="472">
        <f>+G25*H25</f>
        <v>0</v>
      </c>
      <c r="J25" s="453"/>
      <c r="L25" s="93"/>
    </row>
    <row r="26" spans="2:18" ht="16.899999999999999" customHeight="1" x14ac:dyDescent="0.2">
      <c r="B26" s="452"/>
      <c r="C26" s="546" t="s">
        <v>164</v>
      </c>
      <c r="D26" s="547"/>
      <c r="E26" s="548"/>
      <c r="F26" s="321" t="s">
        <v>30</v>
      </c>
      <c r="G26" s="348">
        <f>'OSO 3'!D33</f>
        <v>2</v>
      </c>
      <c r="H26" s="472">
        <v>0</v>
      </c>
      <c r="I26" s="472">
        <f t="shared" ref="I26:I29" si="2">+G26*H26</f>
        <v>0</v>
      </c>
      <c r="J26" s="453"/>
      <c r="L26" s="93"/>
    </row>
    <row r="27" spans="2:18" ht="16.899999999999999" customHeight="1" x14ac:dyDescent="0.2">
      <c r="B27" s="452"/>
      <c r="C27" s="546" t="s">
        <v>165</v>
      </c>
      <c r="D27" s="547"/>
      <c r="E27" s="548"/>
      <c r="F27" s="321" t="s">
        <v>30</v>
      </c>
      <c r="G27" s="348">
        <f>'OSO 3'!D34</f>
        <v>6</v>
      </c>
      <c r="H27" s="472">
        <v>0</v>
      </c>
      <c r="I27" s="472">
        <f t="shared" si="2"/>
        <v>0</v>
      </c>
      <c r="J27" s="453"/>
      <c r="L27" s="93"/>
    </row>
    <row r="28" spans="2:18" ht="16.899999999999999" customHeight="1" x14ac:dyDescent="0.2">
      <c r="B28" s="452"/>
      <c r="C28" s="546" t="s">
        <v>166</v>
      </c>
      <c r="D28" s="547"/>
      <c r="E28" s="548"/>
      <c r="F28" s="321" t="s">
        <v>30</v>
      </c>
      <c r="G28" s="348">
        <f>'OSO 3'!D35</f>
        <v>6</v>
      </c>
      <c r="H28" s="472">
        <v>0</v>
      </c>
      <c r="I28" s="472">
        <f t="shared" si="2"/>
        <v>0</v>
      </c>
      <c r="J28" s="453"/>
      <c r="L28" s="93"/>
    </row>
    <row r="29" spans="2:18" ht="16.899999999999999" customHeight="1" x14ac:dyDescent="0.2">
      <c r="B29" s="452"/>
      <c r="C29" s="546" t="s">
        <v>167</v>
      </c>
      <c r="D29" s="547"/>
      <c r="E29" s="548"/>
      <c r="F29" s="321" t="s">
        <v>30</v>
      </c>
      <c r="G29" s="348">
        <f>'OSO 3'!D36</f>
        <v>6</v>
      </c>
      <c r="H29" s="472">
        <v>0</v>
      </c>
      <c r="I29" s="472">
        <f t="shared" si="2"/>
        <v>0</v>
      </c>
      <c r="J29" s="453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534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53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53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53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534">
        <f>+J33*I34</f>
        <v>0</v>
      </c>
      <c r="M34" s="13"/>
      <c r="N34" s="13"/>
      <c r="O34" s="13"/>
      <c r="P34" s="13"/>
      <c r="Q34" s="13"/>
      <c r="R34" s="13"/>
    </row>
    <row r="35" spans="2:18" ht="27" customHeight="1" thickBot="1" x14ac:dyDescent="0.25">
      <c r="B35" s="553" t="s">
        <v>346</v>
      </c>
      <c r="C35" s="554"/>
      <c r="D35" s="554"/>
      <c r="E35" s="554"/>
      <c r="F35" s="554"/>
      <c r="G35" s="554"/>
      <c r="H35" s="554"/>
      <c r="I35" s="554"/>
      <c r="J35" s="555">
        <f>+J33+J34</f>
        <v>0</v>
      </c>
    </row>
  </sheetData>
  <mergeCells count="34">
    <mergeCell ref="C29:E29"/>
    <mergeCell ref="B35:I35"/>
    <mergeCell ref="B7:J7"/>
    <mergeCell ref="B10:J10"/>
    <mergeCell ref="C11:I11"/>
    <mergeCell ref="C13:I13"/>
    <mergeCell ref="C14:I14"/>
    <mergeCell ref="C19:I19"/>
    <mergeCell ref="C20:I20"/>
    <mergeCell ref="C24:I24"/>
    <mergeCell ref="C16:E16"/>
    <mergeCell ref="C17:E17"/>
    <mergeCell ref="C18:E18"/>
    <mergeCell ref="C22:E22"/>
    <mergeCell ref="C23:E23"/>
    <mergeCell ref="C25:E25"/>
    <mergeCell ref="C26:E26"/>
    <mergeCell ref="B30:I30"/>
    <mergeCell ref="B31:H31"/>
    <mergeCell ref="B32:H32"/>
    <mergeCell ref="B33:I33"/>
    <mergeCell ref="B34:H34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C27:E27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>
    <tabColor rgb="FFFFFF00"/>
  </sheetPr>
  <dimension ref="B2:D36"/>
  <sheetViews>
    <sheetView showGridLines="0" zoomScaleNormal="100" zoomScaleSheetLayoutView="85" workbookViewId="0">
      <selection activeCell="G15" sqref="G15"/>
    </sheetView>
  </sheetViews>
  <sheetFormatPr baseColWidth="10" defaultColWidth="11.42578125" defaultRowHeight="11.25" x14ac:dyDescent="0.2"/>
  <cols>
    <col min="1" max="1" width="8.140625" style="1" customWidth="1"/>
    <col min="2" max="2" width="63.5703125" style="1" customWidth="1"/>
    <col min="3" max="3" width="6.7109375" style="1" customWidth="1"/>
    <col min="4" max="4" width="12.5703125" style="91" customWidth="1"/>
    <col min="5" max="16384" width="11.42578125" style="1"/>
  </cols>
  <sheetData>
    <row r="2" spans="2:4" ht="5.25" customHeight="1" x14ac:dyDescent="0.2">
      <c r="B2" s="2"/>
    </row>
    <row r="3" spans="2:4" ht="1.9" customHeight="1" thickBot="1" x14ac:dyDescent="0.25">
      <c r="B3" s="7"/>
    </row>
    <row r="4" spans="2:4" ht="46.9" customHeight="1" thickBot="1" x14ac:dyDescent="0.25">
      <c r="B4" s="489" t="s">
        <v>279</v>
      </c>
      <c r="C4" s="490"/>
      <c r="D4" s="491"/>
    </row>
    <row r="5" spans="2:4" ht="9.75" customHeight="1" thickBot="1" x14ac:dyDescent="0.25">
      <c r="B5" s="496"/>
      <c r="C5" s="497"/>
      <c r="D5" s="498"/>
    </row>
    <row r="6" spans="2:4" ht="20.25" customHeight="1" thickBot="1" x14ac:dyDescent="0.25">
      <c r="B6" s="492" t="s">
        <v>144</v>
      </c>
      <c r="C6" s="493" t="s">
        <v>145</v>
      </c>
      <c r="D6" s="494"/>
    </row>
    <row r="7" spans="2:4" s="90" customFormat="1" ht="16.899999999999999" customHeight="1" x14ac:dyDescent="0.25">
      <c r="B7" s="482" t="s">
        <v>149</v>
      </c>
      <c r="C7" s="483" t="s">
        <v>177</v>
      </c>
      <c r="D7" s="484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SUM(D9:D13)</f>
        <v>980</v>
      </c>
    </row>
    <row r="9" spans="2:4" s="90" customFormat="1" ht="16.899999999999999" customHeight="1" x14ac:dyDescent="0.25">
      <c r="B9" s="485" t="s">
        <v>280</v>
      </c>
      <c r="C9" s="321"/>
      <c r="D9" s="322">
        <v>240</v>
      </c>
    </row>
    <row r="10" spans="2:4" s="90" customFormat="1" ht="16.899999999999999" customHeight="1" x14ac:dyDescent="0.25">
      <c r="B10" s="485" t="s">
        <v>281</v>
      </c>
      <c r="C10" s="321"/>
      <c r="D10" s="322">
        <v>210</v>
      </c>
    </row>
    <row r="11" spans="2:4" s="90" customFormat="1" ht="16.899999999999999" customHeight="1" x14ac:dyDescent="0.25">
      <c r="B11" s="485" t="s">
        <v>282</v>
      </c>
      <c r="C11" s="321"/>
      <c r="D11" s="322">
        <v>210</v>
      </c>
    </row>
    <row r="12" spans="2:4" s="90" customFormat="1" ht="16.899999999999999" customHeight="1" x14ac:dyDescent="0.25">
      <c r="B12" s="485" t="s">
        <v>283</v>
      </c>
      <c r="C12" s="321"/>
      <c r="D12" s="322">
        <v>120</v>
      </c>
    </row>
    <row r="13" spans="2:4" s="90" customFormat="1" ht="16.899999999999999" customHeight="1" x14ac:dyDescent="0.25">
      <c r="B13" s="485" t="s">
        <v>284</v>
      </c>
      <c r="C13" s="321"/>
      <c r="D13" s="322">
        <v>200</v>
      </c>
    </row>
    <row r="14" spans="2:4" s="90" customFormat="1" ht="16.899999999999999" customHeight="1" x14ac:dyDescent="0.25">
      <c r="B14" s="486" t="s">
        <v>152</v>
      </c>
      <c r="C14" s="321" t="s">
        <v>151</v>
      </c>
      <c r="D14" s="322">
        <f>SUM(D15:D18)</f>
        <v>480</v>
      </c>
    </row>
    <row r="15" spans="2:4" s="90" customFormat="1" ht="16.899999999999999" customHeight="1" x14ac:dyDescent="0.25">
      <c r="B15" s="485" t="s">
        <v>285</v>
      </c>
      <c r="C15" s="321"/>
      <c r="D15" s="322">
        <v>120</v>
      </c>
    </row>
    <row r="16" spans="2:4" s="90" customFormat="1" ht="16.899999999999999" customHeight="1" x14ac:dyDescent="0.25">
      <c r="B16" s="485" t="s">
        <v>286</v>
      </c>
      <c r="C16" s="321"/>
      <c r="D16" s="322">
        <v>120</v>
      </c>
    </row>
    <row r="17" spans="2:4" s="90" customFormat="1" ht="16.899999999999999" customHeight="1" x14ac:dyDescent="0.25">
      <c r="B17" s="485" t="s">
        <v>287</v>
      </c>
      <c r="C17" s="321"/>
      <c r="D17" s="322">
        <v>120</v>
      </c>
    </row>
    <row r="18" spans="2:4" s="90" customFormat="1" ht="16.899999999999999" customHeight="1" x14ac:dyDescent="0.25">
      <c r="B18" s="485" t="s">
        <v>288</v>
      </c>
      <c r="C18" s="321"/>
      <c r="D18" s="322">
        <v>120</v>
      </c>
    </row>
    <row r="19" spans="2:4" s="90" customFormat="1" ht="16.899999999999999" customHeight="1" x14ac:dyDescent="0.25">
      <c r="B19" s="486" t="s">
        <v>187</v>
      </c>
      <c r="C19" s="321" t="s">
        <v>153</v>
      </c>
      <c r="D19" s="322">
        <f>SUM(D20:D22)</f>
        <v>3</v>
      </c>
    </row>
    <row r="20" spans="2:4" s="90" customFormat="1" ht="16.149999999999999" customHeight="1" x14ac:dyDescent="0.25">
      <c r="B20" s="485" t="s">
        <v>289</v>
      </c>
      <c r="C20" s="321"/>
      <c r="D20" s="322">
        <v>1</v>
      </c>
    </row>
    <row r="21" spans="2:4" s="90" customFormat="1" ht="16.149999999999999" customHeight="1" x14ac:dyDescent="0.25">
      <c r="B21" s="485" t="s">
        <v>290</v>
      </c>
      <c r="C21" s="321"/>
      <c r="D21" s="322">
        <v>1</v>
      </c>
    </row>
    <row r="22" spans="2:4" s="90" customFormat="1" ht="16.149999999999999" customHeight="1" x14ac:dyDescent="0.25">
      <c r="B22" s="485" t="s">
        <v>291</v>
      </c>
      <c r="C22" s="321"/>
      <c r="D22" s="322">
        <v>1</v>
      </c>
    </row>
    <row r="23" spans="2:4" ht="16.899999999999999" customHeight="1" x14ac:dyDescent="0.2">
      <c r="B23" s="324" t="s">
        <v>156</v>
      </c>
      <c r="C23" s="325"/>
      <c r="D23" s="326"/>
    </row>
    <row r="24" spans="2:4" s="90" customFormat="1" ht="16.899999999999999" customHeight="1" x14ac:dyDescent="0.25">
      <c r="B24" s="486" t="s">
        <v>161</v>
      </c>
      <c r="C24" s="321" t="s">
        <v>151</v>
      </c>
      <c r="D24" s="322">
        <f>SUM(D25:D26)</f>
        <v>70</v>
      </c>
    </row>
    <row r="25" spans="2:4" s="90" customFormat="1" ht="16.899999999999999" hidden="1" customHeight="1" x14ac:dyDescent="0.25">
      <c r="B25" s="487" t="s">
        <v>292</v>
      </c>
      <c r="C25" s="488"/>
      <c r="D25" s="322">
        <v>40</v>
      </c>
    </row>
    <row r="26" spans="2:4" s="90" customFormat="1" ht="16.899999999999999" hidden="1" customHeight="1" x14ac:dyDescent="0.25">
      <c r="B26" s="487" t="s">
        <v>293</v>
      </c>
      <c r="C26" s="435"/>
      <c r="D26" s="556">
        <v>30</v>
      </c>
    </row>
    <row r="27" spans="2:4" ht="16.899999999999999" customHeight="1" x14ac:dyDescent="0.25">
      <c r="B27" s="375" t="s">
        <v>157</v>
      </c>
      <c r="C27" s="321"/>
      <c r="D27" s="328"/>
    </row>
    <row r="28" spans="2:4" ht="16.899999999999999" customHeight="1" x14ac:dyDescent="0.25">
      <c r="B28" s="329" t="s">
        <v>158</v>
      </c>
      <c r="C28" s="321" t="s">
        <v>30</v>
      </c>
      <c r="D28" s="328">
        <v>2</v>
      </c>
    </row>
    <row r="29" spans="2:4" ht="16.899999999999999" customHeight="1" x14ac:dyDescent="0.25">
      <c r="B29" s="330" t="s">
        <v>159</v>
      </c>
      <c r="C29" s="321" t="s">
        <v>30</v>
      </c>
      <c r="D29" s="328">
        <v>1</v>
      </c>
    </row>
    <row r="30" spans="2:4" ht="16.899999999999999" customHeight="1" x14ac:dyDescent="0.25">
      <c r="B30" s="330" t="s">
        <v>160</v>
      </c>
      <c r="C30" s="321" t="s">
        <v>30</v>
      </c>
      <c r="D30" s="328">
        <v>1</v>
      </c>
    </row>
    <row r="31" spans="2:4" ht="16.899999999999999" customHeight="1" x14ac:dyDescent="0.25">
      <c r="B31" s="495" t="s">
        <v>162</v>
      </c>
      <c r="C31" s="435"/>
      <c r="D31" s="328"/>
    </row>
    <row r="32" spans="2:4" ht="16.899999999999999" customHeight="1" x14ac:dyDescent="0.25">
      <c r="B32" s="332" t="s">
        <v>163</v>
      </c>
      <c r="C32" s="321" t="s">
        <v>30</v>
      </c>
      <c r="D32" s="328">
        <v>5</v>
      </c>
    </row>
    <row r="33" spans="2:4" ht="16.899999999999999" customHeight="1" x14ac:dyDescent="0.25">
      <c r="B33" s="332" t="s">
        <v>164</v>
      </c>
      <c r="C33" s="321" t="s">
        <v>30</v>
      </c>
      <c r="D33" s="328">
        <v>2</v>
      </c>
    </row>
    <row r="34" spans="2:4" ht="16.899999999999999" customHeight="1" x14ac:dyDescent="0.25">
      <c r="B34" s="332" t="s">
        <v>165</v>
      </c>
      <c r="C34" s="321" t="s">
        <v>30</v>
      </c>
      <c r="D34" s="328">
        <v>6</v>
      </c>
    </row>
    <row r="35" spans="2:4" ht="16.899999999999999" customHeight="1" x14ac:dyDescent="0.25">
      <c r="B35" s="329" t="s">
        <v>166</v>
      </c>
      <c r="C35" s="321" t="s">
        <v>30</v>
      </c>
      <c r="D35" s="328">
        <v>6</v>
      </c>
    </row>
    <row r="36" spans="2:4" ht="16.899999999999999" customHeight="1" thickBot="1" x14ac:dyDescent="0.3">
      <c r="B36" s="333" t="s">
        <v>167</v>
      </c>
      <c r="C36" s="334" t="s">
        <v>30</v>
      </c>
      <c r="D36" s="335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70E5-4547-49C1-928C-CB4254988DDA}">
  <sheetPr codeName="Hoja22">
    <tabColor theme="4" tint="0.59999389629810485"/>
  </sheetPr>
  <dimension ref="B1:R35"/>
  <sheetViews>
    <sheetView showGridLines="0" topLeftCell="A7" zoomScaleNormal="100" zoomScaleSheetLayoutView="100" workbookViewId="0">
      <selection activeCell="J15" sqref="J15"/>
    </sheetView>
  </sheetViews>
  <sheetFormatPr baseColWidth="10" defaultColWidth="11.42578125" defaultRowHeight="11.25" x14ac:dyDescent="0.2"/>
  <cols>
    <col min="1" max="1" width="1.7109375" style="1" customWidth="1"/>
    <col min="2" max="2" width="5.42578125" style="1" customWidth="1"/>
    <col min="3" max="3" width="34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4.5703125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539" t="s">
        <v>294</v>
      </c>
      <c r="C2" s="540"/>
      <c r="D2" s="540"/>
      <c r="E2" s="540"/>
      <c r="F2" s="540"/>
      <c r="G2" s="540"/>
      <c r="H2" s="540"/>
      <c r="I2" s="540"/>
      <c r="J2" s="541"/>
    </row>
    <row r="3" spans="2:13" ht="10.15" customHeight="1" x14ac:dyDescent="0.2">
      <c r="B3" s="542"/>
      <c r="C3" s="538"/>
      <c r="D3" s="538"/>
      <c r="E3" s="538"/>
      <c r="F3" s="538"/>
      <c r="G3" s="538"/>
      <c r="H3" s="538"/>
      <c r="I3" s="538"/>
      <c r="J3" s="543"/>
    </row>
    <row r="4" spans="2:13" ht="10.15" customHeight="1" x14ac:dyDescent="0.2">
      <c r="B4" s="542"/>
      <c r="C4" s="538"/>
      <c r="D4" s="538"/>
      <c r="E4" s="538"/>
      <c r="F4" s="538"/>
      <c r="G4" s="538"/>
      <c r="H4" s="538"/>
      <c r="I4" s="538"/>
      <c r="J4" s="543"/>
    </row>
    <row r="5" spans="2:13" ht="10.15" customHeight="1" x14ac:dyDescent="0.2">
      <c r="B5" s="542"/>
      <c r="C5" s="538"/>
      <c r="D5" s="538"/>
      <c r="E5" s="538"/>
      <c r="F5" s="538"/>
      <c r="G5" s="538"/>
      <c r="H5" s="538"/>
      <c r="I5" s="538"/>
      <c r="J5" s="543"/>
    </row>
    <row r="6" spans="2:13" ht="10.15" customHeight="1" x14ac:dyDescent="0.2">
      <c r="B6" s="542"/>
      <c r="C6" s="538"/>
      <c r="D6" s="538"/>
      <c r="E6" s="538"/>
      <c r="F6" s="538"/>
      <c r="G6" s="538"/>
      <c r="H6" s="538"/>
      <c r="I6" s="538"/>
      <c r="J6" s="543"/>
    </row>
    <row r="7" spans="2:13" ht="12" customHeight="1" x14ac:dyDescent="0.2">
      <c r="B7" s="480"/>
      <c r="C7" s="338"/>
      <c r="D7" s="338"/>
      <c r="E7" s="338"/>
      <c r="F7" s="338"/>
      <c r="G7" s="338"/>
      <c r="H7" s="338"/>
      <c r="I7" s="338"/>
      <c r="J7" s="481"/>
    </row>
    <row r="8" spans="2:13" s="13" customFormat="1" x14ac:dyDescent="0.25">
      <c r="B8" s="449" t="s">
        <v>4</v>
      </c>
      <c r="C8" s="305" t="s">
        <v>5</v>
      </c>
      <c r="D8" s="305"/>
      <c r="E8" s="305"/>
      <c r="F8" s="305" t="s">
        <v>6</v>
      </c>
      <c r="G8" s="305" t="s">
        <v>7</v>
      </c>
      <c r="H8" s="306" t="s">
        <v>169</v>
      </c>
      <c r="I8" s="306" t="s">
        <v>170</v>
      </c>
      <c r="J8" s="450" t="s">
        <v>171</v>
      </c>
    </row>
    <row r="9" spans="2:13" s="13" customFormat="1" ht="25.15" customHeight="1" x14ac:dyDescent="0.25">
      <c r="B9" s="449"/>
      <c r="C9" s="305"/>
      <c r="D9" s="305"/>
      <c r="E9" s="305"/>
      <c r="F9" s="305"/>
      <c r="G9" s="305"/>
      <c r="H9" s="306"/>
      <c r="I9" s="306"/>
      <c r="J9" s="450"/>
    </row>
    <row r="10" spans="2:13" ht="9.75" customHeight="1" x14ac:dyDescent="0.25">
      <c r="B10" s="477"/>
      <c r="C10" s="478"/>
      <c r="D10" s="478"/>
      <c r="E10" s="478"/>
      <c r="F10" s="478"/>
      <c r="G10" s="478"/>
      <c r="H10" s="478"/>
      <c r="I10" s="478"/>
      <c r="J10" s="479"/>
    </row>
    <row r="11" spans="2:13" ht="16.899999999999999" customHeight="1" x14ac:dyDescent="0.2">
      <c r="B11" s="451">
        <v>1</v>
      </c>
      <c r="C11" s="341" t="s">
        <v>172</v>
      </c>
      <c r="D11" s="342"/>
      <c r="E11" s="342"/>
      <c r="F11" s="342"/>
      <c r="G11" s="342"/>
      <c r="H11" s="342"/>
      <c r="I11" s="343"/>
      <c r="J11" s="463">
        <f>+I12</f>
        <v>0</v>
      </c>
      <c r="M11" s="122"/>
    </row>
    <row r="12" spans="2:13" ht="16.899999999999999" customHeight="1" x14ac:dyDescent="0.2">
      <c r="B12" s="452"/>
      <c r="C12" s="439" t="s">
        <v>160</v>
      </c>
      <c r="D12" s="440"/>
      <c r="E12" s="440"/>
      <c r="F12" s="321" t="s">
        <v>30</v>
      </c>
      <c r="G12" s="348">
        <f>'SANTANERO 1'!D26</f>
        <v>1</v>
      </c>
      <c r="H12" s="473"/>
      <c r="I12" s="473">
        <f>+G12*H12</f>
        <v>0</v>
      </c>
      <c r="J12" s="453"/>
      <c r="L12" s="93"/>
    </row>
    <row r="13" spans="2:13" ht="16.899999999999999" customHeight="1" x14ac:dyDescent="0.2">
      <c r="B13" s="451">
        <v>2</v>
      </c>
      <c r="C13" s="341" t="s">
        <v>173</v>
      </c>
      <c r="D13" s="342"/>
      <c r="E13" s="342"/>
      <c r="F13" s="342"/>
      <c r="G13" s="342"/>
      <c r="H13" s="342"/>
      <c r="I13" s="343"/>
      <c r="J13" s="463">
        <f>+J14+J19+J24</f>
        <v>0</v>
      </c>
    </row>
    <row r="14" spans="2:13" ht="16.899999999999999" customHeight="1" x14ac:dyDescent="0.2">
      <c r="B14" s="454">
        <v>2.1</v>
      </c>
      <c r="C14" s="465" t="s">
        <v>174</v>
      </c>
      <c r="D14" s="466"/>
      <c r="E14" s="466"/>
      <c r="F14" s="466"/>
      <c r="G14" s="466"/>
      <c r="H14" s="466"/>
      <c r="I14" s="467"/>
      <c r="J14" s="464">
        <f>+I15+I16+I17+I18</f>
        <v>0</v>
      </c>
    </row>
    <row r="15" spans="2:13" ht="16.899999999999999" customHeight="1" x14ac:dyDescent="0.2">
      <c r="B15" s="455"/>
      <c r="C15" s="357" t="s">
        <v>150</v>
      </c>
      <c r="D15" s="357"/>
      <c r="E15" s="357"/>
      <c r="F15" s="321" t="s">
        <v>151</v>
      </c>
      <c r="G15" s="348">
        <f>'SANTANERO 1'!D8</f>
        <v>720</v>
      </c>
      <c r="H15" s="473">
        <v>0</v>
      </c>
      <c r="I15" s="473">
        <f>+G15*H15</f>
        <v>0</v>
      </c>
      <c r="J15" s="453"/>
      <c r="L15" s="93"/>
    </row>
    <row r="16" spans="2:13" ht="16.899999999999999" customHeight="1" x14ac:dyDescent="0.2">
      <c r="B16" s="455"/>
      <c r="C16" s="357" t="s">
        <v>152</v>
      </c>
      <c r="D16" s="357"/>
      <c r="E16" s="357"/>
      <c r="F16" s="321" t="s">
        <v>151</v>
      </c>
      <c r="G16" s="348">
        <f>'SANTANERO 1'!D13</f>
        <v>240</v>
      </c>
      <c r="H16" s="473">
        <v>0</v>
      </c>
      <c r="I16" s="473">
        <f t="shared" ref="I16:I18" si="0">+G16*H16</f>
        <v>0</v>
      </c>
      <c r="J16" s="453"/>
      <c r="L16" s="93"/>
    </row>
    <row r="17" spans="2:18" ht="16.899999999999999" customHeight="1" x14ac:dyDescent="0.2">
      <c r="B17" s="455"/>
      <c r="C17" s="357" t="s">
        <v>49</v>
      </c>
      <c r="D17" s="357"/>
      <c r="E17" s="357"/>
      <c r="F17" s="321" t="s">
        <v>58</v>
      </c>
      <c r="G17" s="348">
        <f>'SANTANERO 1'!D16</f>
        <v>2</v>
      </c>
      <c r="H17" s="473">
        <v>0</v>
      </c>
      <c r="I17" s="473">
        <f t="shared" si="0"/>
        <v>0</v>
      </c>
      <c r="J17" s="453"/>
      <c r="L17" s="93"/>
    </row>
    <row r="18" spans="2:18" ht="16.899999999999999" customHeight="1" x14ac:dyDescent="0.2">
      <c r="B18" s="455"/>
      <c r="C18" s="357" t="s">
        <v>155</v>
      </c>
      <c r="D18" s="357"/>
      <c r="E18" s="357"/>
      <c r="F18" s="321" t="s">
        <v>58</v>
      </c>
      <c r="G18" s="348">
        <f>'SANTANERO 1'!D16</f>
        <v>2</v>
      </c>
      <c r="H18" s="473">
        <v>0</v>
      </c>
      <c r="I18" s="473">
        <f t="shared" si="0"/>
        <v>0</v>
      </c>
      <c r="J18" s="453"/>
      <c r="L18" s="93"/>
    </row>
    <row r="19" spans="2:18" ht="16.899999999999999" customHeight="1" x14ac:dyDescent="0.2">
      <c r="B19" s="454">
        <v>2.2000000000000002</v>
      </c>
      <c r="C19" s="359" t="s">
        <v>156</v>
      </c>
      <c r="D19" s="360"/>
      <c r="E19" s="360"/>
      <c r="F19" s="360"/>
      <c r="G19" s="360"/>
      <c r="H19" s="360"/>
      <c r="I19" s="361"/>
      <c r="J19" s="464">
        <f>+I21+I22+I23</f>
        <v>0</v>
      </c>
      <c r="L19" s="93"/>
    </row>
    <row r="20" spans="2:18" ht="16.899999999999999" customHeight="1" x14ac:dyDescent="0.2">
      <c r="B20" s="456"/>
      <c r="C20" s="469" t="s">
        <v>157</v>
      </c>
      <c r="D20" s="470"/>
      <c r="E20" s="470"/>
      <c r="F20" s="470"/>
      <c r="G20" s="470"/>
      <c r="H20" s="470"/>
      <c r="I20" s="470"/>
      <c r="J20" s="471"/>
      <c r="L20" s="93"/>
    </row>
    <row r="21" spans="2:18" ht="16.899999999999999" customHeight="1" x14ac:dyDescent="0.2">
      <c r="B21" s="452"/>
      <c r="C21" s="442" t="s">
        <v>158</v>
      </c>
      <c r="D21" s="442"/>
      <c r="E21" s="442"/>
      <c r="F21" s="321" t="s">
        <v>30</v>
      </c>
      <c r="G21" s="348">
        <f>'SANTANERO 1'!D24</f>
        <v>2</v>
      </c>
      <c r="H21" s="473">
        <v>0</v>
      </c>
      <c r="I21" s="473">
        <f>+G21*H21</f>
        <v>0</v>
      </c>
      <c r="J21" s="453"/>
      <c r="L21" s="93"/>
    </row>
    <row r="22" spans="2:18" ht="16.899999999999999" customHeight="1" x14ac:dyDescent="0.2">
      <c r="B22" s="452"/>
      <c r="C22" s="357" t="s">
        <v>159</v>
      </c>
      <c r="D22" s="357"/>
      <c r="E22" s="357"/>
      <c r="F22" s="321" t="s">
        <v>30</v>
      </c>
      <c r="G22" s="348">
        <f>'SANTANERO 1'!D25</f>
        <v>1</v>
      </c>
      <c r="H22" s="473">
        <v>0</v>
      </c>
      <c r="I22" s="473">
        <f t="shared" ref="I22:I23" si="1">+G22*H22</f>
        <v>0</v>
      </c>
      <c r="J22" s="453"/>
      <c r="L22" s="93"/>
    </row>
    <row r="23" spans="2:18" ht="16.899999999999999" customHeight="1" x14ac:dyDescent="0.2">
      <c r="B23" s="455"/>
      <c r="C23" s="357" t="s">
        <v>161</v>
      </c>
      <c r="D23" s="357"/>
      <c r="E23" s="357"/>
      <c r="F23" s="321" t="s">
        <v>151</v>
      </c>
      <c r="G23" s="348">
        <f>'SANTANERO 1'!D20</f>
        <v>70</v>
      </c>
      <c r="H23" s="473">
        <v>0</v>
      </c>
      <c r="I23" s="473">
        <f t="shared" si="1"/>
        <v>0</v>
      </c>
      <c r="J23" s="453"/>
      <c r="L23" s="93"/>
    </row>
    <row r="24" spans="2:18" ht="16.899999999999999" customHeight="1" x14ac:dyDescent="0.2">
      <c r="B24" s="454">
        <v>2.2999999999999998</v>
      </c>
      <c r="C24" s="359" t="s">
        <v>162</v>
      </c>
      <c r="D24" s="360"/>
      <c r="E24" s="360"/>
      <c r="F24" s="360"/>
      <c r="G24" s="360"/>
      <c r="H24" s="360"/>
      <c r="I24" s="361"/>
      <c r="J24" s="464">
        <f>+I25+I26+I27+I28+I29</f>
        <v>0</v>
      </c>
      <c r="L24" s="93"/>
    </row>
    <row r="25" spans="2:18" ht="16.899999999999999" customHeight="1" x14ac:dyDescent="0.2">
      <c r="B25" s="452"/>
      <c r="C25" s="443" t="s">
        <v>163</v>
      </c>
      <c r="D25" s="440"/>
      <c r="E25" s="440"/>
      <c r="F25" s="321" t="s">
        <v>30</v>
      </c>
      <c r="G25" s="348">
        <f>'SANTANERO 1'!D28</f>
        <v>4</v>
      </c>
      <c r="H25" s="473">
        <v>0</v>
      </c>
      <c r="I25" s="473">
        <f>+G25*H25</f>
        <v>0</v>
      </c>
      <c r="J25" s="453"/>
      <c r="L25" s="93"/>
    </row>
    <row r="26" spans="2:18" ht="16.899999999999999" customHeight="1" x14ac:dyDescent="0.2">
      <c r="B26" s="452"/>
      <c r="C26" s="357" t="s">
        <v>164</v>
      </c>
      <c r="D26" s="357"/>
      <c r="E26" s="357"/>
      <c r="F26" s="321" t="s">
        <v>30</v>
      </c>
      <c r="G26" s="348">
        <f>'SANTANERO 1'!D29</f>
        <v>2</v>
      </c>
      <c r="H26" s="473">
        <v>0</v>
      </c>
      <c r="I26" s="473">
        <f t="shared" ref="I26:I29" si="2">+G26*H26</f>
        <v>0</v>
      </c>
      <c r="J26" s="453"/>
      <c r="L26" s="93"/>
    </row>
    <row r="27" spans="2:18" ht="16.899999999999999" customHeight="1" x14ac:dyDescent="0.2">
      <c r="B27" s="452"/>
      <c r="C27" s="357" t="s">
        <v>165</v>
      </c>
      <c r="D27" s="357"/>
      <c r="E27" s="357"/>
      <c r="F27" s="321" t="s">
        <v>30</v>
      </c>
      <c r="G27" s="348">
        <f>'SANTANERO 1'!D30</f>
        <v>7</v>
      </c>
      <c r="H27" s="473">
        <v>0</v>
      </c>
      <c r="I27" s="473">
        <f t="shared" si="2"/>
        <v>0</v>
      </c>
      <c r="J27" s="453"/>
      <c r="L27" s="93"/>
    </row>
    <row r="28" spans="2:18" ht="16.899999999999999" customHeight="1" x14ac:dyDescent="0.2">
      <c r="B28" s="452"/>
      <c r="C28" s="357" t="s">
        <v>166</v>
      </c>
      <c r="D28" s="357"/>
      <c r="E28" s="357"/>
      <c r="F28" s="321" t="s">
        <v>30</v>
      </c>
      <c r="G28" s="348">
        <f>'SANTANERO 1'!D31</f>
        <v>7</v>
      </c>
      <c r="H28" s="473">
        <v>0</v>
      </c>
      <c r="I28" s="473">
        <f t="shared" si="2"/>
        <v>0</v>
      </c>
      <c r="J28" s="453"/>
      <c r="L28" s="93"/>
    </row>
    <row r="29" spans="2:18" ht="16.899999999999999" customHeight="1" x14ac:dyDescent="0.2">
      <c r="B29" s="452"/>
      <c r="C29" s="357" t="s">
        <v>167</v>
      </c>
      <c r="D29" s="357"/>
      <c r="E29" s="357"/>
      <c r="F29" s="321" t="s">
        <v>30</v>
      </c>
      <c r="G29" s="348">
        <f>'SANTANERO 1'!D32</f>
        <v>7</v>
      </c>
      <c r="H29" s="473">
        <v>0</v>
      </c>
      <c r="I29" s="473">
        <f t="shared" si="2"/>
        <v>0</v>
      </c>
      <c r="J29" s="453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534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53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53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53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534">
        <f>+J33*I34</f>
        <v>0</v>
      </c>
      <c r="M34" s="13"/>
      <c r="N34" s="13"/>
      <c r="O34" s="13"/>
      <c r="P34" s="13"/>
      <c r="Q34" s="13"/>
      <c r="R34" s="13"/>
    </row>
    <row r="35" spans="2:18" ht="24.75" customHeight="1" thickBot="1" x14ac:dyDescent="0.25">
      <c r="B35" s="549" t="s">
        <v>346</v>
      </c>
      <c r="C35" s="550"/>
      <c r="D35" s="550"/>
      <c r="E35" s="550"/>
      <c r="F35" s="550"/>
      <c r="G35" s="550"/>
      <c r="H35" s="550"/>
      <c r="I35" s="550"/>
      <c r="J35" s="557">
        <f>+J33+J34</f>
        <v>0</v>
      </c>
    </row>
  </sheetData>
  <mergeCells count="33">
    <mergeCell ref="C26:E26"/>
    <mergeCell ref="C27:E27"/>
    <mergeCell ref="C29:E29"/>
    <mergeCell ref="C13:I13"/>
    <mergeCell ref="C14:I14"/>
    <mergeCell ref="C19:I19"/>
    <mergeCell ref="C20:J20"/>
    <mergeCell ref="C24:I24"/>
    <mergeCell ref="C16:E16"/>
    <mergeCell ref="C17:E17"/>
    <mergeCell ref="C18:E18"/>
    <mergeCell ref="C22:E22"/>
    <mergeCell ref="C23:E23"/>
    <mergeCell ref="B30:I30"/>
    <mergeCell ref="B31:H31"/>
    <mergeCell ref="B32:H32"/>
    <mergeCell ref="B33:I33"/>
    <mergeCell ref="B34:H34"/>
    <mergeCell ref="B35:I35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  <mergeCell ref="B7:J7"/>
    <mergeCell ref="B10:J10"/>
    <mergeCell ref="C11:I11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8">
    <tabColor rgb="FFFFFF00"/>
  </sheetPr>
  <dimension ref="B3:D36"/>
  <sheetViews>
    <sheetView zoomScaleNormal="100" workbookViewId="0">
      <selection activeCell="H12" sqref="H12"/>
    </sheetView>
  </sheetViews>
  <sheetFormatPr baseColWidth="10" defaultColWidth="11.42578125" defaultRowHeight="15" x14ac:dyDescent="0.25"/>
  <cols>
    <col min="1" max="1" width="9.42578125" customWidth="1"/>
    <col min="2" max="2" width="62.140625" customWidth="1"/>
    <col min="3" max="3" width="7.28515625" customWidth="1"/>
    <col min="4" max="4" width="12.85546875" customWidth="1"/>
  </cols>
  <sheetData>
    <row r="3" spans="2:4" ht="15.75" thickBot="1" x14ac:dyDescent="0.3"/>
    <row r="4" spans="2:4" ht="42.6" customHeight="1" x14ac:dyDescent="0.25">
      <c r="B4" s="308" t="s">
        <v>295</v>
      </c>
      <c r="C4" s="309"/>
      <c r="D4" s="310"/>
    </row>
    <row r="5" spans="2:4" ht="9" customHeight="1" x14ac:dyDescent="0.25">
      <c r="B5" s="522"/>
      <c r="C5" s="523"/>
      <c r="D5" s="524"/>
    </row>
    <row r="6" spans="2:4" ht="16.899999999999999" customHeight="1" x14ac:dyDescent="0.25">
      <c r="B6" s="314" t="s">
        <v>144</v>
      </c>
      <c r="C6" s="315" t="s">
        <v>145</v>
      </c>
      <c r="D6" s="316"/>
    </row>
    <row r="7" spans="2:4" ht="16.899999999999999" customHeight="1" x14ac:dyDescent="0.25">
      <c r="B7" s="317" t="s">
        <v>149</v>
      </c>
      <c r="C7" s="318" t="s">
        <v>177</v>
      </c>
      <c r="D7" s="319" t="s">
        <v>178</v>
      </c>
    </row>
    <row r="8" spans="2:4" ht="16.899999999999999" customHeight="1" x14ac:dyDescent="0.25">
      <c r="B8" s="320" t="s">
        <v>179</v>
      </c>
      <c r="C8" s="321" t="s">
        <v>151</v>
      </c>
      <c r="D8" s="322">
        <f>SUM(D9:D12)</f>
        <v>720</v>
      </c>
    </row>
    <row r="9" spans="2:4" ht="16.899999999999999" customHeight="1" x14ac:dyDescent="0.25">
      <c r="B9" s="323" t="s">
        <v>296</v>
      </c>
      <c r="C9" s="321"/>
      <c r="D9" s="322">
        <v>240</v>
      </c>
    </row>
    <row r="10" spans="2:4" ht="16.899999999999999" customHeight="1" x14ac:dyDescent="0.25">
      <c r="B10" s="323" t="s">
        <v>297</v>
      </c>
      <c r="C10" s="321"/>
      <c r="D10" s="322">
        <v>180</v>
      </c>
    </row>
    <row r="11" spans="2:4" ht="16.899999999999999" customHeight="1" x14ac:dyDescent="0.25">
      <c r="B11" s="323" t="s">
        <v>298</v>
      </c>
      <c r="C11" s="321"/>
      <c r="D11" s="322">
        <v>150</v>
      </c>
    </row>
    <row r="12" spans="2:4" ht="16.899999999999999" customHeight="1" x14ac:dyDescent="0.25">
      <c r="B12" s="323" t="s">
        <v>299</v>
      </c>
      <c r="C12" s="321"/>
      <c r="D12" s="322">
        <v>150</v>
      </c>
    </row>
    <row r="13" spans="2:4" ht="16.899999999999999" customHeight="1" x14ac:dyDescent="0.25">
      <c r="B13" s="320" t="s">
        <v>152</v>
      </c>
      <c r="C13" s="321" t="s">
        <v>151</v>
      </c>
      <c r="D13" s="322">
        <f>SUM(D14:D15)</f>
        <v>240</v>
      </c>
    </row>
    <row r="14" spans="2:4" ht="16.899999999999999" customHeight="1" x14ac:dyDescent="0.25">
      <c r="B14" s="323" t="s">
        <v>300</v>
      </c>
      <c r="C14" s="321"/>
      <c r="D14" s="322">
        <v>120</v>
      </c>
    </row>
    <row r="15" spans="2:4" ht="16.899999999999999" customHeight="1" x14ac:dyDescent="0.25">
      <c r="B15" s="323" t="s">
        <v>301</v>
      </c>
      <c r="C15" s="321"/>
      <c r="D15" s="322">
        <v>120</v>
      </c>
    </row>
    <row r="16" spans="2:4" ht="16.899999999999999" customHeight="1" x14ac:dyDescent="0.25">
      <c r="B16" s="320" t="s">
        <v>187</v>
      </c>
      <c r="C16" s="321" t="s">
        <v>153</v>
      </c>
      <c r="D16" s="322">
        <f>SUM(D17:D18)</f>
        <v>2</v>
      </c>
    </row>
    <row r="17" spans="2:4" ht="16.899999999999999" customHeight="1" x14ac:dyDescent="0.25">
      <c r="B17" s="323" t="s">
        <v>302</v>
      </c>
      <c r="C17" s="321"/>
      <c r="D17" s="322">
        <v>1</v>
      </c>
    </row>
    <row r="18" spans="2:4" ht="16.899999999999999" customHeight="1" x14ac:dyDescent="0.25">
      <c r="B18" s="323" t="s">
        <v>303</v>
      </c>
      <c r="C18" s="321"/>
      <c r="D18" s="322">
        <v>1</v>
      </c>
    </row>
    <row r="19" spans="2:4" ht="16.899999999999999" customHeight="1" x14ac:dyDescent="0.25">
      <c r="B19" s="324" t="s">
        <v>156</v>
      </c>
      <c r="C19" s="325"/>
      <c r="D19" s="326"/>
    </row>
    <row r="20" spans="2:4" ht="16.899999999999999" customHeight="1" x14ac:dyDescent="0.25">
      <c r="B20" s="320" t="s">
        <v>161</v>
      </c>
      <c r="C20" s="321" t="s">
        <v>151</v>
      </c>
      <c r="D20" s="322">
        <f>SUM(D21:D22)</f>
        <v>70</v>
      </c>
    </row>
    <row r="21" spans="2:4" ht="16.899999999999999" hidden="1" customHeight="1" x14ac:dyDescent="0.25">
      <c r="B21" s="323" t="s">
        <v>304</v>
      </c>
      <c r="C21" s="321"/>
      <c r="D21" s="322">
        <v>40</v>
      </c>
    </row>
    <row r="22" spans="2:4" ht="16.899999999999999" hidden="1" customHeight="1" x14ac:dyDescent="0.25">
      <c r="B22" s="323" t="s">
        <v>305</v>
      </c>
      <c r="C22" s="321"/>
      <c r="D22" s="322">
        <v>30</v>
      </c>
    </row>
    <row r="23" spans="2:4" ht="16.899999999999999" customHeight="1" x14ac:dyDescent="0.25">
      <c r="B23" s="375" t="s">
        <v>157</v>
      </c>
      <c r="C23" s="321"/>
      <c r="D23" s="328"/>
    </row>
    <row r="24" spans="2:4" ht="16.899999999999999" customHeight="1" x14ac:dyDescent="0.25">
      <c r="B24" s="329" t="s">
        <v>158</v>
      </c>
      <c r="C24" s="321" t="s">
        <v>30</v>
      </c>
      <c r="D24" s="328">
        <v>2</v>
      </c>
    </row>
    <row r="25" spans="2:4" ht="16.899999999999999" customHeight="1" x14ac:dyDescent="0.25">
      <c r="B25" s="330" t="s">
        <v>159</v>
      </c>
      <c r="C25" s="321" t="s">
        <v>30</v>
      </c>
      <c r="D25" s="328">
        <v>1</v>
      </c>
    </row>
    <row r="26" spans="2:4" ht="16.899999999999999" customHeight="1" x14ac:dyDescent="0.25">
      <c r="B26" s="330" t="s">
        <v>160</v>
      </c>
      <c r="C26" s="321" t="s">
        <v>30</v>
      </c>
      <c r="D26" s="328">
        <v>1</v>
      </c>
    </row>
    <row r="27" spans="2:4" ht="16.899999999999999" customHeight="1" x14ac:dyDescent="0.25">
      <c r="B27" s="376" t="s">
        <v>162</v>
      </c>
      <c r="C27" s="321"/>
      <c r="D27" s="328"/>
    </row>
    <row r="28" spans="2:4" ht="16.899999999999999" customHeight="1" x14ac:dyDescent="0.25">
      <c r="B28" s="332" t="s">
        <v>163</v>
      </c>
      <c r="C28" s="321" t="s">
        <v>30</v>
      </c>
      <c r="D28" s="328">
        <v>4</v>
      </c>
    </row>
    <row r="29" spans="2:4" ht="16.899999999999999" customHeight="1" x14ac:dyDescent="0.25">
      <c r="B29" s="332" t="s">
        <v>164</v>
      </c>
      <c r="C29" s="321" t="s">
        <v>30</v>
      </c>
      <c r="D29" s="328">
        <v>2</v>
      </c>
    </row>
    <row r="30" spans="2:4" ht="16.899999999999999" customHeight="1" x14ac:dyDescent="0.25">
      <c r="B30" s="332" t="s">
        <v>165</v>
      </c>
      <c r="C30" s="321" t="s">
        <v>30</v>
      </c>
      <c r="D30" s="328">
        <v>7</v>
      </c>
    </row>
    <row r="31" spans="2:4" ht="16.899999999999999" customHeight="1" x14ac:dyDescent="0.25">
      <c r="B31" s="329" t="s">
        <v>166</v>
      </c>
      <c r="C31" s="321" t="s">
        <v>30</v>
      </c>
      <c r="D31" s="328">
        <v>7</v>
      </c>
    </row>
    <row r="32" spans="2:4" ht="16.899999999999999" customHeight="1" thickBot="1" x14ac:dyDescent="0.3">
      <c r="B32" s="333" t="s">
        <v>167</v>
      </c>
      <c r="C32" s="334" t="s">
        <v>30</v>
      </c>
      <c r="D32" s="335">
        <v>7</v>
      </c>
    </row>
    <row r="33" spans="2:4" x14ac:dyDescent="0.25">
      <c r="B33" s="1"/>
      <c r="C33" s="1"/>
      <c r="D33" s="91"/>
    </row>
    <row r="34" spans="2:4" x14ac:dyDescent="0.25">
      <c r="B34" s="1"/>
      <c r="C34" s="1"/>
      <c r="D34" s="91"/>
    </row>
    <row r="35" spans="2:4" x14ac:dyDescent="0.25">
      <c r="B35" s="1"/>
      <c r="C35" s="1"/>
      <c r="D35" s="91"/>
    </row>
    <row r="36" spans="2:4" x14ac:dyDescent="0.25">
      <c r="B36" s="1"/>
      <c r="C36" s="1"/>
      <c r="D36" s="91"/>
    </row>
  </sheetData>
  <mergeCells count="3">
    <mergeCell ref="B4:D4"/>
    <mergeCell ref="C6:D6"/>
    <mergeCell ref="B5:D5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7161-274D-40FE-B537-03AFA42DD93C}">
  <sheetPr codeName="Hoja23">
    <tabColor theme="4" tint="0.59999389629810485"/>
  </sheetPr>
  <dimension ref="B1:R35"/>
  <sheetViews>
    <sheetView showGridLines="0" zoomScaleNormal="100" zoomScaleSheetLayoutView="100" workbookViewId="0">
      <selection activeCell="O42" sqref="O42"/>
    </sheetView>
  </sheetViews>
  <sheetFormatPr baseColWidth="10" defaultColWidth="11.42578125" defaultRowHeight="11.25" x14ac:dyDescent="0.2"/>
  <cols>
    <col min="1" max="1" width="1.7109375" style="1" customWidth="1"/>
    <col min="2" max="2" width="5.42578125" style="1" customWidth="1"/>
    <col min="3" max="3" width="34.28515625" style="1" customWidth="1"/>
    <col min="4" max="4" width="14.28515625" style="1" customWidth="1"/>
    <col min="5" max="6" width="7.5703125" style="1" customWidth="1"/>
    <col min="7" max="7" width="9.42578125" style="1" customWidth="1"/>
    <col min="8" max="8" width="9.7109375" style="1" customWidth="1"/>
    <col min="9" max="9" width="11.28515625" style="1" customWidth="1"/>
    <col min="10" max="10" width="13.85546875" style="1" customWidth="1"/>
    <col min="11" max="11" width="0.7109375" style="1" customWidth="1"/>
    <col min="12" max="12" width="11.42578125" style="1"/>
    <col min="13" max="14" width="11.42578125" style="91"/>
    <col min="15" max="16" width="15" style="91" customWidth="1"/>
    <col min="17" max="17" width="14.85546875" style="91" customWidth="1"/>
    <col min="18" max="18" width="11.42578125" style="91"/>
    <col min="19" max="16384" width="11.42578125" style="1"/>
  </cols>
  <sheetData>
    <row r="1" spans="2:13" ht="12" thickBot="1" x14ac:dyDescent="0.25"/>
    <row r="2" spans="2:13" ht="10.15" customHeight="1" x14ac:dyDescent="0.2">
      <c r="B2" s="514" t="s">
        <v>306</v>
      </c>
      <c r="C2" s="515"/>
      <c r="D2" s="515"/>
      <c r="E2" s="515"/>
      <c r="F2" s="515"/>
      <c r="G2" s="515"/>
      <c r="H2" s="515"/>
      <c r="I2" s="515"/>
      <c r="J2" s="516"/>
    </row>
    <row r="3" spans="2:13" ht="10.15" customHeight="1" x14ac:dyDescent="0.2">
      <c r="B3" s="517"/>
      <c r="C3" s="513"/>
      <c r="D3" s="513"/>
      <c r="E3" s="513"/>
      <c r="F3" s="513"/>
      <c r="G3" s="513"/>
      <c r="H3" s="513"/>
      <c r="I3" s="513"/>
      <c r="J3" s="518"/>
    </row>
    <row r="4" spans="2:13" ht="10.15" customHeight="1" x14ac:dyDescent="0.2">
      <c r="B4" s="517"/>
      <c r="C4" s="513"/>
      <c r="D4" s="513"/>
      <c r="E4" s="513"/>
      <c r="F4" s="513"/>
      <c r="G4" s="513"/>
      <c r="H4" s="513"/>
      <c r="I4" s="513"/>
      <c r="J4" s="518"/>
    </row>
    <row r="5" spans="2:13" ht="10.15" customHeight="1" x14ac:dyDescent="0.2">
      <c r="B5" s="517"/>
      <c r="C5" s="513"/>
      <c r="D5" s="513"/>
      <c r="E5" s="513"/>
      <c r="F5" s="513"/>
      <c r="G5" s="513"/>
      <c r="H5" s="513"/>
      <c r="I5" s="513"/>
      <c r="J5" s="518"/>
    </row>
    <row r="6" spans="2:13" ht="10.15" customHeight="1" x14ac:dyDescent="0.2">
      <c r="B6" s="517"/>
      <c r="C6" s="513"/>
      <c r="D6" s="513"/>
      <c r="E6" s="513"/>
      <c r="F6" s="513"/>
      <c r="G6" s="513"/>
      <c r="H6" s="513"/>
      <c r="I6" s="513"/>
      <c r="J6" s="518"/>
    </row>
    <row r="7" spans="2:13" ht="7.5" customHeight="1" x14ac:dyDescent="0.2">
      <c r="B7" s="404"/>
      <c r="C7" s="405"/>
      <c r="D7" s="405"/>
      <c r="E7" s="405"/>
      <c r="F7" s="405"/>
      <c r="G7" s="405"/>
      <c r="H7" s="405"/>
      <c r="I7" s="405"/>
      <c r="J7" s="406"/>
    </row>
    <row r="8" spans="2:13" s="13" customFormat="1" x14ac:dyDescent="0.25">
      <c r="B8" s="407" t="s">
        <v>4</v>
      </c>
      <c r="C8" s="297" t="s">
        <v>5</v>
      </c>
      <c r="D8" s="297"/>
      <c r="E8" s="297"/>
      <c r="F8" s="297" t="s">
        <v>6</v>
      </c>
      <c r="G8" s="297" t="s">
        <v>7</v>
      </c>
      <c r="H8" s="408" t="s">
        <v>169</v>
      </c>
      <c r="I8" s="408" t="s">
        <v>170</v>
      </c>
      <c r="J8" s="409" t="s">
        <v>171</v>
      </c>
    </row>
    <row r="9" spans="2:13" s="13" customFormat="1" ht="25.15" customHeight="1" x14ac:dyDescent="0.25">
      <c r="B9" s="407"/>
      <c r="C9" s="297"/>
      <c r="D9" s="297"/>
      <c r="E9" s="297"/>
      <c r="F9" s="297"/>
      <c r="G9" s="297"/>
      <c r="H9" s="408"/>
      <c r="I9" s="408"/>
      <c r="J9" s="409"/>
    </row>
    <row r="10" spans="2:13" ht="6.75" customHeight="1" x14ac:dyDescent="0.2">
      <c r="B10" s="410"/>
      <c r="C10" s="304"/>
      <c r="D10" s="304"/>
      <c r="E10" s="304"/>
      <c r="F10" s="304"/>
      <c r="G10" s="304"/>
      <c r="H10" s="304"/>
      <c r="I10" s="304"/>
      <c r="J10" s="411"/>
    </row>
    <row r="11" spans="2:13" ht="16.899999999999999" customHeight="1" x14ac:dyDescent="0.2">
      <c r="B11" s="412">
        <v>1</v>
      </c>
      <c r="C11" s="298" t="s">
        <v>172</v>
      </c>
      <c r="D11" s="299"/>
      <c r="E11" s="299"/>
      <c r="F11" s="299"/>
      <c r="G11" s="299"/>
      <c r="H11" s="299"/>
      <c r="I11" s="300"/>
      <c r="J11" s="520">
        <f>+I12</f>
        <v>0</v>
      </c>
      <c r="M11" s="122"/>
    </row>
    <row r="12" spans="2:13" ht="16.899999999999999" customHeight="1" x14ac:dyDescent="0.2">
      <c r="B12" s="400"/>
      <c r="C12" s="301" t="s">
        <v>160</v>
      </c>
      <c r="D12" s="302"/>
      <c r="E12" s="303"/>
      <c r="F12" s="287" t="s">
        <v>30</v>
      </c>
      <c r="G12" s="288">
        <f>'SANTANERO 1'!D26</f>
        <v>1</v>
      </c>
      <c r="H12" s="519">
        <v>0</v>
      </c>
      <c r="I12" s="519">
        <f>+G12*H12</f>
        <v>0</v>
      </c>
      <c r="J12" s="401"/>
      <c r="L12" s="93"/>
    </row>
    <row r="13" spans="2:13" ht="16.899999999999999" customHeight="1" x14ac:dyDescent="0.2">
      <c r="B13" s="412">
        <v>2</v>
      </c>
      <c r="C13" s="298" t="s">
        <v>173</v>
      </c>
      <c r="D13" s="299"/>
      <c r="E13" s="299"/>
      <c r="F13" s="299"/>
      <c r="G13" s="299"/>
      <c r="H13" s="299"/>
      <c r="I13" s="300"/>
      <c r="J13" s="520">
        <f>+J14+J19+J24</f>
        <v>0</v>
      </c>
    </row>
    <row r="14" spans="2:13" ht="16.899999999999999" customHeight="1" x14ac:dyDescent="0.2">
      <c r="B14" s="402">
        <v>2.1</v>
      </c>
      <c r="C14" s="415" t="s">
        <v>174</v>
      </c>
      <c r="D14" s="416"/>
      <c r="E14" s="416"/>
      <c r="F14" s="416"/>
      <c r="G14" s="416"/>
      <c r="H14" s="416"/>
      <c r="I14" s="417"/>
      <c r="J14" s="521">
        <f>+I15+I16+I17+I18</f>
        <v>0</v>
      </c>
    </row>
    <row r="15" spans="2:13" ht="16.899999999999999" customHeight="1" x14ac:dyDescent="0.2">
      <c r="B15" s="403"/>
      <c r="C15" s="291" t="s">
        <v>150</v>
      </c>
      <c r="D15" s="291"/>
      <c r="E15" s="291"/>
      <c r="F15" s="287" t="s">
        <v>151</v>
      </c>
      <c r="G15" s="288">
        <f>CALVAYUNQUE!D8</f>
        <v>960</v>
      </c>
      <c r="H15" s="519">
        <v>0</v>
      </c>
      <c r="I15" s="519">
        <f>+G15*H15</f>
        <v>0</v>
      </c>
      <c r="J15" s="401"/>
      <c r="L15" s="93"/>
    </row>
    <row r="16" spans="2:13" ht="16.899999999999999" customHeight="1" x14ac:dyDescent="0.2">
      <c r="B16" s="403"/>
      <c r="C16" s="291" t="s">
        <v>152</v>
      </c>
      <c r="D16" s="291"/>
      <c r="E16" s="291"/>
      <c r="F16" s="287" t="s">
        <v>151</v>
      </c>
      <c r="G16" s="288">
        <f>CALVAYUNQUE!D14</f>
        <v>480</v>
      </c>
      <c r="H16" s="519">
        <v>0</v>
      </c>
      <c r="I16" s="519">
        <f t="shared" ref="I16:I18" si="0">+G16*H16</f>
        <v>0</v>
      </c>
      <c r="J16" s="401"/>
      <c r="L16" s="93"/>
    </row>
    <row r="17" spans="2:18" ht="16.899999999999999" customHeight="1" x14ac:dyDescent="0.2">
      <c r="B17" s="403"/>
      <c r="C17" s="291" t="s">
        <v>49</v>
      </c>
      <c r="D17" s="291"/>
      <c r="E17" s="291"/>
      <c r="F17" s="287" t="s">
        <v>58</v>
      </c>
      <c r="G17" s="288">
        <f>CALVAYUNQUE!D19</f>
        <v>4</v>
      </c>
      <c r="H17" s="519">
        <v>0</v>
      </c>
      <c r="I17" s="519">
        <f t="shared" si="0"/>
        <v>0</v>
      </c>
      <c r="J17" s="401"/>
      <c r="L17" s="93"/>
    </row>
    <row r="18" spans="2:18" ht="16.899999999999999" customHeight="1" x14ac:dyDescent="0.2">
      <c r="B18" s="403"/>
      <c r="C18" s="291" t="s">
        <v>155</v>
      </c>
      <c r="D18" s="291"/>
      <c r="E18" s="291"/>
      <c r="F18" s="287" t="s">
        <v>58</v>
      </c>
      <c r="G18" s="288">
        <f>CALVAYUNQUE!D19</f>
        <v>4</v>
      </c>
      <c r="H18" s="519">
        <v>0</v>
      </c>
      <c r="I18" s="519">
        <f t="shared" si="0"/>
        <v>0</v>
      </c>
      <c r="J18" s="401"/>
      <c r="L18" s="93"/>
    </row>
    <row r="19" spans="2:18" ht="16.899999999999999" customHeight="1" x14ac:dyDescent="0.2">
      <c r="B19" s="402">
        <v>2.2000000000000002</v>
      </c>
      <c r="C19" s="294" t="s">
        <v>156</v>
      </c>
      <c r="D19" s="295"/>
      <c r="E19" s="295"/>
      <c r="F19" s="295"/>
      <c r="G19" s="295"/>
      <c r="H19" s="295"/>
      <c r="I19" s="296"/>
      <c r="J19" s="521">
        <f>+I21+I22+I23</f>
        <v>0</v>
      </c>
      <c r="L19" s="93"/>
    </row>
    <row r="20" spans="2:18" ht="16.899999999999999" customHeight="1" x14ac:dyDescent="0.2">
      <c r="B20" s="499"/>
      <c r="C20" s="558" t="s">
        <v>157</v>
      </c>
      <c r="D20" s="559"/>
      <c r="E20" s="559"/>
      <c r="F20" s="559"/>
      <c r="G20" s="559"/>
      <c r="H20" s="559"/>
      <c r="I20" s="559"/>
      <c r="J20" s="560"/>
      <c r="L20" s="93"/>
    </row>
    <row r="21" spans="2:18" ht="16.899999999999999" customHeight="1" x14ac:dyDescent="0.2">
      <c r="B21" s="400"/>
      <c r="C21" s="291" t="s">
        <v>158</v>
      </c>
      <c r="D21" s="291"/>
      <c r="E21" s="291"/>
      <c r="F21" s="287" t="s">
        <v>30</v>
      </c>
      <c r="G21" s="288">
        <f>CALVAYUNQUE!D29</f>
        <v>2</v>
      </c>
      <c r="H21" s="519">
        <v>0</v>
      </c>
      <c r="I21" s="519">
        <f>+G21*H21</f>
        <v>0</v>
      </c>
      <c r="J21" s="401"/>
      <c r="L21" s="93"/>
    </row>
    <row r="22" spans="2:18" ht="16.899999999999999" customHeight="1" x14ac:dyDescent="0.2">
      <c r="B22" s="400"/>
      <c r="C22" s="291" t="s">
        <v>159</v>
      </c>
      <c r="D22" s="291"/>
      <c r="E22" s="291"/>
      <c r="F22" s="287" t="s">
        <v>30</v>
      </c>
      <c r="G22" s="288">
        <f>CALVAYUNQUE!D30</f>
        <v>1</v>
      </c>
      <c r="H22" s="519">
        <v>0</v>
      </c>
      <c r="I22" s="519">
        <f t="shared" ref="I22:I23" si="1">+G22*H22</f>
        <v>0</v>
      </c>
      <c r="J22" s="401"/>
      <c r="L22" s="93"/>
    </row>
    <row r="23" spans="2:18" ht="16.899999999999999" customHeight="1" x14ac:dyDescent="0.2">
      <c r="B23" s="403"/>
      <c r="C23" s="291" t="s">
        <v>161</v>
      </c>
      <c r="D23" s="291"/>
      <c r="E23" s="291"/>
      <c r="F23" s="287" t="s">
        <v>151</v>
      </c>
      <c r="G23" s="288">
        <f>CALVAYUNQUE!D25</f>
        <v>80</v>
      </c>
      <c r="H23" s="519">
        <v>0</v>
      </c>
      <c r="I23" s="519">
        <f t="shared" si="1"/>
        <v>0</v>
      </c>
      <c r="J23" s="401"/>
      <c r="L23" s="93"/>
    </row>
    <row r="24" spans="2:18" ht="16.899999999999999" customHeight="1" x14ac:dyDescent="0.2">
      <c r="B24" s="402">
        <v>2.2999999999999998</v>
      </c>
      <c r="C24" s="294" t="s">
        <v>162</v>
      </c>
      <c r="D24" s="295"/>
      <c r="E24" s="295"/>
      <c r="F24" s="295"/>
      <c r="G24" s="295"/>
      <c r="H24" s="295"/>
      <c r="I24" s="296"/>
      <c r="J24" s="521">
        <f>+I25+I26+I27+I28+I29</f>
        <v>0</v>
      </c>
      <c r="L24" s="93"/>
    </row>
    <row r="25" spans="2:18" ht="16.899999999999999" customHeight="1" x14ac:dyDescent="0.2">
      <c r="B25" s="400"/>
      <c r="C25" s="291" t="s">
        <v>163</v>
      </c>
      <c r="D25" s="291"/>
      <c r="E25" s="291"/>
      <c r="F25" s="287" t="s">
        <v>30</v>
      </c>
      <c r="G25" s="288">
        <f>CALVAYUNQUE!D33</f>
        <v>6</v>
      </c>
      <c r="H25" s="519">
        <v>0</v>
      </c>
      <c r="I25" s="519">
        <f>+G25*H25</f>
        <v>0</v>
      </c>
      <c r="J25" s="401"/>
      <c r="L25" s="93"/>
    </row>
    <row r="26" spans="2:18" ht="16.899999999999999" customHeight="1" x14ac:dyDescent="0.2">
      <c r="B26" s="400"/>
      <c r="C26" s="291" t="s">
        <v>164</v>
      </c>
      <c r="D26" s="291"/>
      <c r="E26" s="291"/>
      <c r="F26" s="287" t="s">
        <v>30</v>
      </c>
      <c r="G26" s="288">
        <f>CALVAYUNQUE!D34</f>
        <v>3</v>
      </c>
      <c r="H26" s="519">
        <v>0</v>
      </c>
      <c r="I26" s="519">
        <f t="shared" ref="I26:I29" si="2">+G26*H26</f>
        <v>0</v>
      </c>
      <c r="J26" s="401"/>
      <c r="L26" s="93"/>
    </row>
    <row r="27" spans="2:18" ht="16.899999999999999" customHeight="1" x14ac:dyDescent="0.2">
      <c r="B27" s="400"/>
      <c r="C27" s="291" t="s">
        <v>165</v>
      </c>
      <c r="D27" s="291"/>
      <c r="E27" s="291"/>
      <c r="F27" s="287" t="s">
        <v>30</v>
      </c>
      <c r="G27" s="288">
        <f>CALVAYUNQUE!D35</f>
        <v>6</v>
      </c>
      <c r="H27" s="519">
        <v>0</v>
      </c>
      <c r="I27" s="519">
        <f t="shared" si="2"/>
        <v>0</v>
      </c>
      <c r="J27" s="401"/>
      <c r="L27" s="93"/>
    </row>
    <row r="28" spans="2:18" ht="16.899999999999999" customHeight="1" x14ac:dyDescent="0.2">
      <c r="B28" s="400"/>
      <c r="C28" s="291" t="s">
        <v>166</v>
      </c>
      <c r="D28" s="291"/>
      <c r="E28" s="291"/>
      <c r="F28" s="287" t="s">
        <v>30</v>
      </c>
      <c r="G28" s="288">
        <f>CALVAYUNQUE!D36</f>
        <v>6</v>
      </c>
      <c r="H28" s="519">
        <v>0</v>
      </c>
      <c r="I28" s="519">
        <f t="shared" si="2"/>
        <v>0</v>
      </c>
      <c r="J28" s="401"/>
      <c r="L28" s="93"/>
    </row>
    <row r="29" spans="2:18" ht="16.899999999999999" customHeight="1" x14ac:dyDescent="0.2">
      <c r="B29" s="400"/>
      <c r="C29" s="291" t="s">
        <v>167</v>
      </c>
      <c r="D29" s="291"/>
      <c r="E29" s="291"/>
      <c r="F29" s="287" t="s">
        <v>30</v>
      </c>
      <c r="G29" s="288">
        <f>CALVAYUNQUE!D37</f>
        <v>6</v>
      </c>
      <c r="H29" s="519">
        <v>0</v>
      </c>
      <c r="I29" s="519">
        <f t="shared" si="2"/>
        <v>0</v>
      </c>
      <c r="J29" s="401"/>
      <c r="L29" s="93"/>
    </row>
    <row r="30" spans="2:18" s="90" customFormat="1" ht="16.899999999999999" customHeight="1" x14ac:dyDescent="0.25">
      <c r="B30" s="457" t="s">
        <v>175</v>
      </c>
      <c r="C30" s="367"/>
      <c r="D30" s="367"/>
      <c r="E30" s="367"/>
      <c r="F30" s="367"/>
      <c r="G30" s="367"/>
      <c r="H30" s="367"/>
      <c r="I30" s="367"/>
      <c r="J30" s="534">
        <f>+J11+J13</f>
        <v>0</v>
      </c>
      <c r="M30" s="13"/>
      <c r="N30" s="13"/>
      <c r="O30" s="13"/>
      <c r="P30" s="13"/>
      <c r="Q30" s="13"/>
      <c r="R30" s="13"/>
    </row>
    <row r="31" spans="2:18" s="90" customFormat="1" ht="16.899999999999999" customHeight="1" x14ac:dyDescent="0.25">
      <c r="B31" s="458" t="s">
        <v>338</v>
      </c>
      <c r="C31" s="373"/>
      <c r="D31" s="373"/>
      <c r="E31" s="373"/>
      <c r="F31" s="373"/>
      <c r="G31" s="373"/>
      <c r="H31" s="373"/>
      <c r="I31" s="372">
        <v>0</v>
      </c>
      <c r="J31" s="534">
        <f>+J30*I31</f>
        <v>0</v>
      </c>
      <c r="M31" s="13"/>
      <c r="N31" s="13"/>
      <c r="O31" s="13"/>
      <c r="P31" s="13"/>
      <c r="Q31" s="13"/>
      <c r="R31" s="13"/>
    </row>
    <row r="32" spans="2:18" s="90" customFormat="1" ht="16.899999999999999" customHeight="1" x14ac:dyDescent="0.25">
      <c r="B32" s="458" t="s">
        <v>339</v>
      </c>
      <c r="C32" s="373"/>
      <c r="D32" s="373"/>
      <c r="E32" s="373"/>
      <c r="F32" s="373"/>
      <c r="G32" s="373"/>
      <c r="H32" s="373"/>
      <c r="I32" s="372">
        <v>0</v>
      </c>
      <c r="J32" s="534">
        <f>+J30*I32</f>
        <v>0</v>
      </c>
      <c r="M32" s="13"/>
      <c r="N32" s="13"/>
      <c r="O32" s="13"/>
      <c r="P32" s="13"/>
      <c r="Q32" s="13"/>
      <c r="R32" s="13"/>
    </row>
    <row r="33" spans="2:18" s="90" customFormat="1" ht="16.899999999999999" customHeight="1" x14ac:dyDescent="0.25">
      <c r="B33" s="458" t="s">
        <v>345</v>
      </c>
      <c r="C33" s="373"/>
      <c r="D33" s="373"/>
      <c r="E33" s="373"/>
      <c r="F33" s="373"/>
      <c r="G33" s="373"/>
      <c r="H33" s="373"/>
      <c r="I33" s="373"/>
      <c r="J33" s="534">
        <f>+J30+J31+J32</f>
        <v>0</v>
      </c>
      <c r="M33" s="13"/>
      <c r="N33" s="13"/>
      <c r="O33" s="13"/>
      <c r="P33" s="13"/>
      <c r="Q33" s="13"/>
      <c r="R33" s="13"/>
    </row>
    <row r="34" spans="2:18" s="90" customFormat="1" ht="16.899999999999999" customHeight="1" x14ac:dyDescent="0.25">
      <c r="B34" s="458" t="s">
        <v>340</v>
      </c>
      <c r="C34" s="373"/>
      <c r="D34" s="373"/>
      <c r="E34" s="373"/>
      <c r="F34" s="373"/>
      <c r="G34" s="373"/>
      <c r="H34" s="373"/>
      <c r="I34" s="436">
        <v>0.18</v>
      </c>
      <c r="J34" s="534">
        <f>+J33*I34</f>
        <v>0</v>
      </c>
      <c r="M34" s="13"/>
      <c r="N34" s="13"/>
      <c r="O34" s="13"/>
      <c r="P34" s="13"/>
      <c r="Q34" s="13"/>
      <c r="R34" s="13"/>
    </row>
    <row r="35" spans="2:18" ht="19.5" thickBot="1" x14ac:dyDescent="0.25">
      <c r="B35" s="549" t="s">
        <v>346</v>
      </c>
      <c r="C35" s="550"/>
      <c r="D35" s="550"/>
      <c r="E35" s="550"/>
      <c r="F35" s="550"/>
      <c r="G35" s="550"/>
      <c r="H35" s="550"/>
      <c r="I35" s="550"/>
      <c r="J35" s="557">
        <f>+J33+J34</f>
        <v>0</v>
      </c>
    </row>
  </sheetData>
  <mergeCells count="35">
    <mergeCell ref="C29:E29"/>
    <mergeCell ref="C20:J20"/>
    <mergeCell ref="C12:E12"/>
    <mergeCell ref="B35:I35"/>
    <mergeCell ref="C11:I11"/>
    <mergeCell ref="C13:I13"/>
    <mergeCell ref="B7:J7"/>
    <mergeCell ref="B10:J10"/>
    <mergeCell ref="C14:I14"/>
    <mergeCell ref="C19:I19"/>
    <mergeCell ref="C24:I24"/>
    <mergeCell ref="C16:E16"/>
    <mergeCell ref="C17:E17"/>
    <mergeCell ref="C18:E18"/>
    <mergeCell ref="C22:E22"/>
    <mergeCell ref="C23:E23"/>
    <mergeCell ref="C25:E25"/>
    <mergeCell ref="C26:E26"/>
    <mergeCell ref="C27:E27"/>
    <mergeCell ref="B30:I30"/>
    <mergeCell ref="B31:H31"/>
    <mergeCell ref="B32:H32"/>
    <mergeCell ref="B33:I33"/>
    <mergeCell ref="B34:H34"/>
    <mergeCell ref="C15:E15"/>
    <mergeCell ref="C21:E21"/>
    <mergeCell ref="C28:E28"/>
    <mergeCell ref="B2:J6"/>
    <mergeCell ref="B8:B9"/>
    <mergeCell ref="C8:E9"/>
    <mergeCell ref="F8:F9"/>
    <mergeCell ref="G8:G9"/>
    <mergeCell ref="H8:H9"/>
    <mergeCell ref="I8:I9"/>
    <mergeCell ref="J8:J9"/>
  </mergeCells>
  <printOptions horizontalCentered="1"/>
  <pageMargins left="0.59055118110236227" right="0.59055118110236227" top="0.78740157480314965" bottom="0.74803149606299213" header="0.6692913385826772" footer="0.31496062992125984"/>
  <pageSetup paperSize="8" scale="75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97A8-D12D-49F5-8EF7-23F723A3AB27}">
  <sheetPr codeName="Hoja19">
    <tabColor rgb="FFFFFF00"/>
  </sheetPr>
  <dimension ref="B2:D37"/>
  <sheetViews>
    <sheetView showGridLines="0" zoomScaleNormal="100" zoomScaleSheetLayoutView="85" workbookViewId="0">
      <selection activeCell="G25" sqref="G25"/>
    </sheetView>
  </sheetViews>
  <sheetFormatPr baseColWidth="10" defaultColWidth="11.42578125" defaultRowHeight="11.25" x14ac:dyDescent="0.2"/>
  <cols>
    <col min="1" max="1" width="6.5703125" style="1" customWidth="1"/>
    <col min="2" max="2" width="63.42578125" style="1" customWidth="1"/>
    <col min="3" max="3" width="7.7109375" style="1" customWidth="1"/>
    <col min="4" max="4" width="12.28515625" style="91" customWidth="1"/>
    <col min="5" max="16384" width="11.42578125" style="1"/>
  </cols>
  <sheetData>
    <row r="2" spans="2:4" ht="5.25" customHeight="1" x14ac:dyDescent="0.2">
      <c r="B2" s="2"/>
    </row>
    <row r="3" spans="2:4" ht="1.9" customHeight="1" thickBot="1" x14ac:dyDescent="0.25">
      <c r="B3" s="7"/>
    </row>
    <row r="4" spans="2:4" ht="46.9" customHeight="1" x14ac:dyDescent="0.2">
      <c r="B4" s="308" t="s">
        <v>307</v>
      </c>
      <c r="C4" s="309"/>
      <c r="D4" s="310"/>
    </row>
    <row r="5" spans="2:4" ht="9" customHeight="1" x14ac:dyDescent="0.2">
      <c r="B5" s="311"/>
      <c r="C5" s="312"/>
      <c r="D5" s="313"/>
    </row>
    <row r="6" spans="2:4" ht="16.899999999999999" customHeight="1" x14ac:dyDescent="0.2">
      <c r="B6" s="314" t="s">
        <v>144</v>
      </c>
      <c r="C6" s="315" t="s">
        <v>145</v>
      </c>
      <c r="D6" s="316"/>
    </row>
    <row r="7" spans="2:4" s="90" customFormat="1" ht="16.899999999999999" customHeight="1" x14ac:dyDescent="0.25">
      <c r="B7" s="317" t="s">
        <v>149</v>
      </c>
      <c r="C7" s="318" t="s">
        <v>177</v>
      </c>
      <c r="D7" s="319" t="s">
        <v>178</v>
      </c>
    </row>
    <row r="8" spans="2:4" s="90" customFormat="1" ht="16.899999999999999" customHeight="1" x14ac:dyDescent="0.25">
      <c r="B8" s="320" t="s">
        <v>179</v>
      </c>
      <c r="C8" s="321" t="s">
        <v>151</v>
      </c>
      <c r="D8" s="322">
        <f>SUM(D9:D13)</f>
        <v>960</v>
      </c>
    </row>
    <row r="9" spans="2:4" s="90" customFormat="1" ht="16.899999999999999" customHeight="1" x14ac:dyDescent="0.25">
      <c r="B9" s="323" t="s">
        <v>308</v>
      </c>
      <c r="C9" s="321"/>
      <c r="D9" s="322">
        <v>240</v>
      </c>
    </row>
    <row r="10" spans="2:4" s="90" customFormat="1" ht="16.899999999999999" customHeight="1" x14ac:dyDescent="0.25">
      <c r="B10" s="323" t="s">
        <v>309</v>
      </c>
      <c r="C10" s="321"/>
      <c r="D10" s="322">
        <v>120</v>
      </c>
    </row>
    <row r="11" spans="2:4" s="90" customFormat="1" ht="16.899999999999999" customHeight="1" x14ac:dyDescent="0.25">
      <c r="B11" s="323" t="s">
        <v>310</v>
      </c>
      <c r="C11" s="321"/>
      <c r="D11" s="322">
        <v>210</v>
      </c>
    </row>
    <row r="12" spans="2:4" s="90" customFormat="1" ht="16.899999999999999" customHeight="1" x14ac:dyDescent="0.25">
      <c r="B12" s="323" t="s">
        <v>311</v>
      </c>
      <c r="C12" s="321"/>
      <c r="D12" s="322">
        <v>210</v>
      </c>
    </row>
    <row r="13" spans="2:4" s="90" customFormat="1" ht="16.899999999999999" customHeight="1" x14ac:dyDescent="0.25">
      <c r="B13" s="323" t="s">
        <v>312</v>
      </c>
      <c r="C13" s="321"/>
      <c r="D13" s="322">
        <v>180</v>
      </c>
    </row>
    <row r="14" spans="2:4" s="90" customFormat="1" ht="16.899999999999999" customHeight="1" x14ac:dyDescent="0.25">
      <c r="B14" s="320" t="s">
        <v>152</v>
      </c>
      <c r="C14" s="321" t="s">
        <v>151</v>
      </c>
      <c r="D14" s="322">
        <f>SUM(D15:D18)</f>
        <v>480</v>
      </c>
    </row>
    <row r="15" spans="2:4" s="90" customFormat="1" ht="16.899999999999999" customHeight="1" x14ac:dyDescent="0.25">
      <c r="B15" s="323" t="s">
        <v>313</v>
      </c>
      <c r="C15" s="321"/>
      <c r="D15" s="322">
        <v>120</v>
      </c>
    </row>
    <row r="16" spans="2:4" s="90" customFormat="1" ht="16.899999999999999" customHeight="1" x14ac:dyDescent="0.25">
      <c r="B16" s="323" t="s">
        <v>314</v>
      </c>
      <c r="C16" s="321"/>
      <c r="D16" s="322">
        <v>120</v>
      </c>
    </row>
    <row r="17" spans="2:4" s="90" customFormat="1" ht="16.899999999999999" customHeight="1" x14ac:dyDescent="0.25">
      <c r="B17" s="323" t="s">
        <v>315</v>
      </c>
      <c r="C17" s="321"/>
      <c r="D17" s="322">
        <v>120</v>
      </c>
    </row>
    <row r="18" spans="2:4" s="90" customFormat="1" ht="16.899999999999999" customHeight="1" x14ac:dyDescent="0.25">
      <c r="B18" s="323" t="s">
        <v>316</v>
      </c>
      <c r="C18" s="321"/>
      <c r="D18" s="322">
        <v>120</v>
      </c>
    </row>
    <row r="19" spans="2:4" s="90" customFormat="1" ht="16.899999999999999" customHeight="1" x14ac:dyDescent="0.25">
      <c r="B19" s="320" t="s">
        <v>187</v>
      </c>
      <c r="C19" s="321" t="s">
        <v>317</v>
      </c>
      <c r="D19" s="322">
        <f>SUM(D20:D23)</f>
        <v>4</v>
      </c>
    </row>
    <row r="20" spans="2:4" s="90" customFormat="1" ht="16.899999999999999" customHeight="1" x14ac:dyDescent="0.25">
      <c r="B20" s="323" t="s">
        <v>318</v>
      </c>
      <c r="C20" s="321"/>
      <c r="D20" s="322">
        <v>1</v>
      </c>
    </row>
    <row r="21" spans="2:4" s="90" customFormat="1" ht="16.899999999999999" customHeight="1" x14ac:dyDescent="0.25">
      <c r="B21" s="323" t="s">
        <v>319</v>
      </c>
      <c r="C21" s="321"/>
      <c r="D21" s="322">
        <v>1</v>
      </c>
    </row>
    <row r="22" spans="2:4" s="90" customFormat="1" ht="16.899999999999999" customHeight="1" x14ac:dyDescent="0.25">
      <c r="B22" s="323" t="s">
        <v>320</v>
      </c>
      <c r="C22" s="321"/>
      <c r="D22" s="322">
        <v>1</v>
      </c>
    </row>
    <row r="23" spans="2:4" s="90" customFormat="1" ht="16.899999999999999" customHeight="1" x14ac:dyDescent="0.25">
      <c r="B23" s="323" t="s">
        <v>321</v>
      </c>
      <c r="C23" s="321"/>
      <c r="D23" s="322">
        <v>1</v>
      </c>
    </row>
    <row r="24" spans="2:4" ht="16.899999999999999" customHeight="1" x14ac:dyDescent="0.2">
      <c r="B24" s="324" t="s">
        <v>156</v>
      </c>
      <c r="C24" s="325"/>
      <c r="D24" s="326"/>
    </row>
    <row r="25" spans="2:4" s="90" customFormat="1" ht="16.899999999999999" customHeight="1" x14ac:dyDescent="0.25">
      <c r="B25" s="320" t="s">
        <v>161</v>
      </c>
      <c r="C25" s="321" t="s">
        <v>151</v>
      </c>
      <c r="D25" s="322">
        <f>SUM(D26:D27)</f>
        <v>80</v>
      </c>
    </row>
    <row r="26" spans="2:4" s="90" customFormat="1" ht="16.899999999999999" hidden="1" customHeight="1" x14ac:dyDescent="0.25">
      <c r="B26" s="323" t="s">
        <v>274</v>
      </c>
      <c r="C26" s="321"/>
      <c r="D26" s="322">
        <v>40</v>
      </c>
    </row>
    <row r="27" spans="2:4" s="90" customFormat="1" ht="16.899999999999999" hidden="1" customHeight="1" x14ac:dyDescent="0.25">
      <c r="B27" s="323" t="s">
        <v>275</v>
      </c>
      <c r="C27" s="321"/>
      <c r="D27" s="322">
        <v>40</v>
      </c>
    </row>
    <row r="28" spans="2:4" ht="16.899999999999999" customHeight="1" x14ac:dyDescent="0.25">
      <c r="B28" s="327" t="s">
        <v>157</v>
      </c>
      <c r="C28" s="321"/>
      <c r="D28" s="328"/>
    </row>
    <row r="29" spans="2:4" ht="16.899999999999999" customHeight="1" x14ac:dyDescent="0.25">
      <c r="B29" s="329" t="s">
        <v>158</v>
      </c>
      <c r="C29" s="321" t="s">
        <v>30</v>
      </c>
      <c r="D29" s="328">
        <v>2</v>
      </c>
    </row>
    <row r="30" spans="2:4" ht="16.899999999999999" customHeight="1" x14ac:dyDescent="0.25">
      <c r="B30" s="330" t="s">
        <v>159</v>
      </c>
      <c r="C30" s="321" t="s">
        <v>30</v>
      </c>
      <c r="D30" s="328">
        <v>1</v>
      </c>
    </row>
    <row r="31" spans="2:4" ht="16.899999999999999" customHeight="1" x14ac:dyDescent="0.25">
      <c r="B31" s="330" t="s">
        <v>160</v>
      </c>
      <c r="C31" s="321" t="s">
        <v>30</v>
      </c>
      <c r="D31" s="328">
        <v>1</v>
      </c>
    </row>
    <row r="32" spans="2:4" ht="16.899999999999999" customHeight="1" x14ac:dyDescent="0.25">
      <c r="B32" s="331" t="s">
        <v>162</v>
      </c>
      <c r="C32" s="321"/>
      <c r="D32" s="328"/>
    </row>
    <row r="33" spans="2:4" ht="16.899999999999999" customHeight="1" x14ac:dyDescent="0.25">
      <c r="B33" s="332" t="s">
        <v>163</v>
      </c>
      <c r="C33" s="321" t="s">
        <v>30</v>
      </c>
      <c r="D33" s="328">
        <v>6</v>
      </c>
    </row>
    <row r="34" spans="2:4" ht="16.899999999999999" customHeight="1" x14ac:dyDescent="0.25">
      <c r="B34" s="332" t="s">
        <v>164</v>
      </c>
      <c r="C34" s="321" t="s">
        <v>30</v>
      </c>
      <c r="D34" s="328">
        <v>3</v>
      </c>
    </row>
    <row r="35" spans="2:4" ht="16.899999999999999" customHeight="1" x14ac:dyDescent="0.25">
      <c r="B35" s="332" t="s">
        <v>165</v>
      </c>
      <c r="C35" s="321" t="s">
        <v>30</v>
      </c>
      <c r="D35" s="328">
        <v>6</v>
      </c>
    </row>
    <row r="36" spans="2:4" ht="16.899999999999999" customHeight="1" x14ac:dyDescent="0.25">
      <c r="B36" s="329" t="s">
        <v>166</v>
      </c>
      <c r="C36" s="321" t="s">
        <v>30</v>
      </c>
      <c r="D36" s="328">
        <v>6</v>
      </c>
    </row>
    <row r="37" spans="2:4" ht="16.899999999999999" customHeight="1" thickBot="1" x14ac:dyDescent="0.25">
      <c r="B37" s="124" t="s">
        <v>167</v>
      </c>
      <c r="C37" s="128" t="s">
        <v>30</v>
      </c>
      <c r="D37" s="129">
        <v>6</v>
      </c>
    </row>
  </sheetData>
  <mergeCells count="3">
    <mergeCell ref="B4:D4"/>
    <mergeCell ref="C6:D6"/>
    <mergeCell ref="B5:D5"/>
  </mergeCells>
  <printOptions horizontalCentered="1"/>
  <pageMargins left="0.59055118110236227" right="0.59055118110236227" top="0.78740157480314965" bottom="0.74803149606299213" header="0.6692913385826772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bf002415-66b4-49b9-a1c9-362206eb161a" xsi:nil="true"/>
    <MediaServiceSearchProperties xmlns="bf002415-66b4-49b9-a1c9-362206eb161a" xsi:nil="true"/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933FC6-4B5D-48DE-8D2E-4058B730AF76}"/>
</file>

<file path=customXml/itemProps2.xml><?xml version="1.0" encoding="utf-8"?>
<ds:datastoreItem xmlns:ds="http://schemas.openxmlformats.org/officeDocument/2006/customXml" ds:itemID="{E2860718-B317-433F-871D-DDEF63A1E1F8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8FDAE548-854A-433F-9802-C52029ADBD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22</vt:i4>
      </vt:variant>
    </vt:vector>
  </HeadingPairs>
  <TitlesOfParts>
    <vt:vector size="45" baseType="lpstr">
      <vt:lpstr>EV-07 y EV-08</vt:lpstr>
      <vt:lpstr>Propuesta Económica</vt:lpstr>
      <vt:lpstr>METRADOS</vt:lpstr>
      <vt:lpstr>ITEMIZADO CB 1-2</vt:lpstr>
      <vt:lpstr>CB 1-2</vt:lpstr>
      <vt:lpstr>ITEMIZADO CARABAMBA1</vt:lpstr>
      <vt:lpstr>CARABAMBA1</vt:lpstr>
      <vt:lpstr>ITEMIZADO NIÑO BAJO</vt:lpstr>
      <vt:lpstr>NIÑO BAJO</vt:lpstr>
      <vt:lpstr>ITEMIZADO TOMABAL 5</vt:lpstr>
      <vt:lpstr>TOMABAL 5</vt:lpstr>
      <vt:lpstr>ITEMIZADO CB-3</vt:lpstr>
      <vt:lpstr>CB-3</vt:lpstr>
      <vt:lpstr>ITEMIZADO SB1</vt:lpstr>
      <vt:lpstr>SB1</vt:lpstr>
      <vt:lpstr>ITEMIZADO NAP3</vt:lpstr>
      <vt:lpstr>NAP 3</vt:lpstr>
      <vt:lpstr>ITEMIZADO OSO 3</vt:lpstr>
      <vt:lpstr>OSO 3</vt:lpstr>
      <vt:lpstr>ITEMIZADO SANTANERO 1</vt:lpstr>
      <vt:lpstr>SANTANERO 1</vt:lpstr>
      <vt:lpstr>ITEMIZADO CALVAYUNQUE</vt:lpstr>
      <vt:lpstr>CALVAYUNQUE</vt:lpstr>
      <vt:lpstr>CALVAYUNQUE!Área_de_impresión</vt:lpstr>
      <vt:lpstr>CARABAMBA1!Área_de_impresión</vt:lpstr>
      <vt:lpstr>'CB 1-2'!Área_de_impresión</vt:lpstr>
      <vt:lpstr>'CB-3'!Área_de_impresión</vt:lpstr>
      <vt:lpstr>'EV-07 y EV-08'!Área_de_impresión</vt:lpstr>
      <vt:lpstr>'ITEMIZADO CALVAYUNQUE'!Área_de_impresión</vt:lpstr>
      <vt:lpstr>'ITEMIZADO CARABAMBA1'!Área_de_impresión</vt:lpstr>
      <vt:lpstr>'ITEMIZADO CB 1-2'!Área_de_impresión</vt:lpstr>
      <vt:lpstr>'ITEMIZADO CB-3'!Área_de_impresión</vt:lpstr>
      <vt:lpstr>'ITEMIZADO NAP3'!Área_de_impresión</vt:lpstr>
      <vt:lpstr>'ITEMIZADO NIÑO BAJO'!Área_de_impresión</vt:lpstr>
      <vt:lpstr>'ITEMIZADO OSO 3'!Área_de_impresión</vt:lpstr>
      <vt:lpstr>'ITEMIZADO SANTANERO 1'!Área_de_impresión</vt:lpstr>
      <vt:lpstr>'ITEMIZADO SB1'!Área_de_impresión</vt:lpstr>
      <vt:lpstr>'ITEMIZADO TOMABAL 5'!Área_de_impresión</vt:lpstr>
      <vt:lpstr>METRADOS!Área_de_impresión</vt:lpstr>
      <vt:lpstr>'NAP 3'!Área_de_impresión</vt:lpstr>
      <vt:lpstr>'NIÑO BAJO'!Área_de_impresión</vt:lpstr>
      <vt:lpstr>'OSO 3'!Área_de_impresión</vt:lpstr>
      <vt:lpstr>'Propuesta Económica'!Área_de_impresión</vt:lpstr>
      <vt:lpstr>'SB1'!Área_de_impresión</vt:lpstr>
      <vt:lpstr>'TOMABAL 5'!Área_de_impresión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Yurandir</dc:creator>
  <cp:keywords/>
  <dc:description/>
  <cp:lastModifiedBy>usuario</cp:lastModifiedBy>
  <cp:revision/>
  <dcterms:created xsi:type="dcterms:W3CDTF">2018-12-15T12:33:26Z</dcterms:created>
  <dcterms:modified xsi:type="dcterms:W3CDTF">2024-05-24T01:23:06Z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