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20.20.20.10\Comercial\COMERCIAL 2023\LICITACIONES\OHLA\"/>
    </mc:Choice>
  </mc:AlternateContent>
  <bookViews>
    <workbookView xWindow="0" yWindow="0" windowWidth="28800" windowHeight="10110" activeTab="1"/>
  </bookViews>
  <sheets>
    <sheet name="resumen" sheetId="5" r:id="rId1"/>
    <sheet name="Desgloce de Propues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" l="1"/>
  <c r="D37" i="1" l="1"/>
  <c r="C37" i="1"/>
  <c r="D31" i="1"/>
  <c r="C31" i="1"/>
  <c r="D13" i="1"/>
  <c r="D11" i="1"/>
  <c r="D15" i="1" s="1"/>
  <c r="C11" i="1"/>
  <c r="D17" i="1" l="1"/>
  <c r="C14" i="1"/>
  <c r="C16" i="1" s="1"/>
  <c r="C15" i="1"/>
  <c r="D14" i="1"/>
  <c r="D16" i="1" s="1"/>
  <c r="C17" i="1" l="1"/>
  <c r="D19" i="1"/>
  <c r="D22" i="1" l="1"/>
  <c r="D24" i="1"/>
  <c r="D23" i="1"/>
  <c r="C22" i="1"/>
  <c r="C24" i="1"/>
  <c r="C23" i="1"/>
  <c r="D26" i="1" l="1"/>
  <c r="D27" i="1" s="1"/>
  <c r="D29" i="1" s="1"/>
  <c r="D33" i="1" s="1"/>
  <c r="D38" i="1" s="1"/>
  <c r="D41" i="1" s="1"/>
  <c r="C26" i="1"/>
  <c r="G19" i="5" l="1"/>
  <c r="G14" i="5"/>
  <c r="D42" i="1"/>
  <c r="D43" i="1" s="1"/>
  <c r="C27" i="1"/>
  <c r="C29" i="1" l="1"/>
  <c r="C33" i="1" s="1"/>
  <c r="C38" i="1" s="1"/>
  <c r="C39" i="1" l="1"/>
  <c r="C40" i="1"/>
  <c r="C41" i="1" l="1"/>
  <c r="C42" i="1" l="1"/>
  <c r="C43" i="1" s="1"/>
  <c r="G13" i="5"/>
  <c r="H13" i="5" s="1"/>
  <c r="H11" i="5" s="1"/>
  <c r="G18" i="5"/>
  <c r="H18" i="5" s="1"/>
  <c r="H19" i="5"/>
  <c r="H14" i="5"/>
  <c r="H17" i="5" l="1"/>
  <c r="H12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<sst xmlns="http://schemas.openxmlformats.org/spreadsheetml/2006/main" count="81" uniqueCount="74">
  <si>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</si>
  <si>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</si>
  <si>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</si>
  <si>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</si>
  <si>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</si>
  <si>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</si>
  <si>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</si>
  <si>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</si>
  <si>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</si>
  <si>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</si>
  <si>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</si>
  <si>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</si>
  <si>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</si>
  <si>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</si>
  <si>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</si>
  <si>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</si>
  <si>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</si>
  <si>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</si>
  <si>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</si>
  <si>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</si>
  <si>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</si>
  <si>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</si>
  <si>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</si>
  <si>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</si>
  <si>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</si>
  <si>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</si>
  <si>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</si>
  <si>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</si>
  <si>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</si>
  <si>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</si>
  <si>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</si>
  <si>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</si>
  <si>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</si>
  <si>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</si>
  <si>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</si>
  <si>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</si>
  <si>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</si>
  <si>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</si>
  <si>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</si>
  <si>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</si>
  <si>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</si>
  <si>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</si>
  <si>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</si>
  <si>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</si>
  <si>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</si>
  <si>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</si>
  <si>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</si>
  <si>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</si>
  <si>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</si>
  <si>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</si>
  <si>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</si>
  <si>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</si>
  <si>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</si>
  <si>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</si>
  <si>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</si>
  <si>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</si>
  <si>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</si>
  <si>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</si>
  <si>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</si>
  <si>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</si>
  <si>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</si>
  <si>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</si>
  <si>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</si>
  <si>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</si>
  <si>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</si>
  <si>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</si>
  <si>
    <t xml:space="preserve">       * Bonificación Nocturna de Salario Básico </t>
  </si>
  <si>
    <t xml:space="preserve">        * Horas Extras dos primeras  25%</t>
  </si>
  <si>
    <t xml:space="preserve">        * Horas Extras despues de las dos primeras  35%</t>
  </si>
  <si>
    <t>Total de remuneración</t>
  </si>
  <si>
    <t>Total de beneficios</t>
  </si>
  <si>
    <t>Total e Remuneración más beneficios</t>
  </si>
  <si>
    <t>Total de seguros</t>
  </si>
  <si>
    <t>Total costos operativos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</si>
</sst>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60">
    <xf numFmtId="0" fontId="0" fillId="0" borderId="0" xfId="0"/>
    <xf numFmtId="0" fontId="2" fillId="0" borderId="0" xfId="1" applyFont="1" applyFill="1" applyBorder="1" applyProtection="1"/>
    <xf numFmtId="0" fontId="5" fillId="0" borderId="3" xfId="1" applyFont="1" applyBorder="1" applyProtection="1"/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0" fontId="8" fillId="0" borderId="27" xfId="1" applyFont="1" applyFill="1" applyBorder="1" applyAlignment="1" applyProtection="1">
      <alignment horizontal="left" vertical="center"/>
    </xf>
    <xf numFmtId="0" fontId="6" fillId="0" borderId="29" xfId="1" applyFont="1" applyFill="1" applyBorder="1" applyAlignment="1" applyProtection="1">
      <alignment vertical="top"/>
    </xf>
    <xf numFmtId="0" fontId="6" fillId="0" borderId="29" xfId="1" applyFont="1" applyBorder="1" applyAlignment="1" applyProtection="1">
      <alignment vertical="top"/>
    </xf>
    <xf numFmtId="0" fontId="6" fillId="0" borderId="29" xfId="1" applyFont="1" applyBorder="1" applyAlignment="1" applyProtection="1">
      <alignment wrapText="1"/>
    </xf>
    <xf numFmtId="0" fontId="6" fillId="0" borderId="29" xfId="1" applyFont="1" applyBorder="1" applyProtection="1"/>
    <xf numFmtId="0" fontId="6" fillId="0" borderId="31" xfId="1" applyFont="1" applyBorder="1" applyProtection="1"/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right" vertical="center"/>
    </xf>
    <xf numFmtId="4" fontId="6" fillId="0" borderId="6" xfId="1" applyNumberFormat="1" applyFont="1" applyFill="1" applyBorder="1" applyAlignment="1" applyProtection="1">
      <alignment horizontal="right" vertical="center" wrapText="1"/>
    </xf>
    <xf numFmtId="4" fontId="6" fillId="0" borderId="28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right" vertical="center"/>
    </xf>
    <xf numFmtId="0" fontId="6" fillId="0" borderId="1" xfId="1" applyFont="1" applyBorder="1" applyAlignment="1" applyProtection="1">
      <alignment horizontal="right" vertical="center"/>
    </xf>
    <xf numFmtId="4" fontId="6" fillId="2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wrapText="1"/>
    </xf>
    <xf numFmtId="4" fontId="5" fillId="0" borderId="1" xfId="1" applyNumberFormat="1" applyFont="1" applyFill="1" applyBorder="1" applyAlignment="1" applyProtection="1">
      <alignment horizontal="right" vertical="center" wrapText="1"/>
    </xf>
    <xf numFmtId="4" fontId="5" fillId="0" borderId="30" xfId="1" applyNumberFormat="1" applyFont="1" applyFill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 wrapText="1"/>
    </xf>
    <xf numFmtId="4" fontId="6" fillId="0" borderId="2" xfId="1" applyNumberFormat="1" applyFont="1" applyBorder="1" applyAlignment="1" applyProtection="1">
      <alignment horizontal="right" vertical="center" wrapText="1"/>
    </xf>
    <xf numFmtId="4" fontId="6" fillId="0" borderId="32" xfId="1" applyNumberFormat="1" applyFont="1" applyBorder="1" applyAlignment="1" applyProtection="1">
      <alignment horizontal="right" vertical="center" wrapText="1"/>
    </xf>
    <xf numFmtId="0" fontId="6" fillId="0" borderId="1" xfId="1" applyNumberFormat="1" applyFont="1" applyBorder="1" applyAlignment="1" applyProtection="1">
      <alignment horizontal="right" vertical="center" wrapText="1"/>
    </xf>
    <xf numFmtId="4" fontId="6" fillId="0" borderId="1" xfId="1" quotePrefix="1" applyNumberFormat="1" applyFont="1" applyBorder="1" applyAlignment="1" applyProtection="1">
      <alignment horizontal="right" vertical="center" wrapText="1"/>
    </xf>
    <xf numFmtId="0" fontId="6" fillId="3" borderId="29" xfId="1" applyFont="1" applyFill="1" applyBorder="1" applyAlignment="1" applyProtection="1">
      <alignment wrapText="1"/>
    </xf>
    <xf numFmtId="0" fontId="6" fillId="3" borderId="6" xfId="1" applyNumberFormat="1" applyFont="1" applyFill="1" applyBorder="1" applyAlignment="1" applyProtection="1">
      <alignment horizontal="right" vertical="center" wrapText="1"/>
    </xf>
    <xf numFmtId="4" fontId="6" fillId="3" borderId="1" xfId="1" quotePrefix="1" applyNumberFormat="1" applyFont="1" applyFill="1" applyBorder="1" applyAlignment="1" applyProtection="1">
      <alignment horizontal="right" vertical="center" wrapText="1"/>
    </xf>
    <xf numFmtId="10" fontId="6" fillId="0" borderId="6" xfId="1" applyNumberFormat="1" applyFont="1" applyBorder="1" applyAlignment="1" applyProtection="1">
      <alignment horizontal="right" vertical="center"/>
    </xf>
    <xf numFmtId="4" fontId="6" fillId="0" borderId="6" xfId="1" quotePrefix="1" applyNumberFormat="1" applyFont="1" applyBorder="1" applyAlignment="1" applyProtection="1">
      <alignment horizontal="right" vertical="center" wrapText="1"/>
    </xf>
    <xf numFmtId="0" fontId="6" fillId="0" borderId="2" xfId="1" applyFont="1" applyBorder="1" applyAlignment="1" applyProtection="1">
      <alignment horizontal="right" vertical="center"/>
    </xf>
    <xf numFmtId="4" fontId="6" fillId="0" borderId="32" xfId="1" quotePrefix="1" applyNumberFormat="1" applyFont="1" applyBorder="1" applyAlignment="1" applyProtection="1">
      <alignment horizontal="right" vertical="center" wrapText="1"/>
    </xf>
    <xf numFmtId="0" fontId="6" fillId="3" borderId="34" xfId="1" applyFont="1" applyFill="1" applyBorder="1" applyProtection="1"/>
    <xf numFmtId="0" fontId="6" fillId="3" borderId="35" xfId="1" applyFont="1" applyFill="1" applyBorder="1" applyAlignment="1" applyProtection="1">
      <alignment horizontal="right" vertical="center"/>
    </xf>
    <xf numFmtId="4" fontId="6" fillId="3" borderId="35" xfId="1" quotePrefix="1" applyNumberFormat="1" applyFont="1" applyFill="1" applyBorder="1" applyAlignment="1" applyProtection="1">
      <alignment horizontal="right" vertical="center" wrapText="1"/>
    </xf>
    <xf numFmtId="0" fontId="4" fillId="0" borderId="4" xfId="1" applyFont="1" applyFill="1" applyBorder="1" applyAlignment="1" applyProtection="1">
      <alignment horizontal="right" vertical="center"/>
    </xf>
    <xf numFmtId="4" fontId="5" fillId="0" borderId="4" xfId="1" quotePrefix="1" applyNumberFormat="1" applyFont="1" applyBorder="1" applyAlignment="1" applyProtection="1">
      <alignment horizontal="right" vertical="center" wrapText="1"/>
    </xf>
    <xf numFmtId="4" fontId="5" fillId="0" borderId="5" xfId="1" quotePrefix="1" applyNumberFormat="1" applyFont="1" applyBorder="1" applyAlignment="1" applyProtection="1">
      <alignment horizontal="right" vertical="center" wrapText="1"/>
    </xf>
    <xf numFmtId="0" fontId="8" fillId="0" borderId="22" xfId="1" applyFont="1" applyFill="1" applyBorder="1" applyAlignment="1" applyProtection="1">
      <alignment horizontal="right" vertical="center"/>
    </xf>
    <xf numFmtId="4" fontId="5" fillId="0" borderId="22" xfId="1" quotePrefix="1" applyNumberFormat="1" applyFont="1" applyBorder="1" applyAlignment="1" applyProtection="1">
      <alignment horizontal="right" vertical="center" wrapText="1"/>
    </xf>
    <xf numFmtId="4" fontId="5" fillId="0" borderId="33" xfId="1" quotePrefix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 wrapText="1"/>
    </xf>
    <xf numFmtId="2" fontId="6" fillId="0" borderId="1" xfId="1" applyNumberFormat="1" applyFont="1" applyBorder="1" applyAlignment="1" applyProtection="1">
      <alignment horizontal="right" vertical="center" wrapText="1"/>
    </xf>
    <xf numFmtId="4" fontId="6" fillId="0" borderId="30" xfId="1" quotePrefix="1" applyNumberFormat="1" applyFont="1" applyBorder="1" applyAlignment="1" applyProtection="1">
      <alignment horizontal="right" vertical="center" wrapText="1"/>
    </xf>
    <xf numFmtId="0" fontId="6" fillId="3" borderId="27" xfId="1" applyFont="1" applyFill="1" applyBorder="1" applyAlignment="1" applyProtection="1">
      <alignment wrapText="1"/>
    </xf>
    <xf numFmtId="0" fontId="6" fillId="3" borderId="6" xfId="1" applyFont="1" applyFill="1" applyBorder="1" applyAlignment="1" applyProtection="1">
      <alignment horizontal="right" vertical="center" wrapText="1"/>
    </xf>
    <xf numFmtId="4" fontId="6" fillId="3" borderId="6" xfId="1" quotePrefix="1" applyNumberFormat="1" applyFont="1" applyFill="1" applyBorder="1" applyAlignment="1" applyProtection="1">
      <alignment horizontal="right" vertical="center" wrapText="1"/>
    </xf>
    <xf numFmtId="4" fontId="6" fillId="0" borderId="6" xfId="1" applyNumberFormat="1" applyFont="1" applyBorder="1" applyAlignment="1" applyProtection="1">
      <alignment horizontal="right" vertical="center" wrapText="1"/>
    </xf>
    <xf numFmtId="4" fontId="6" fillId="0" borderId="28" xfId="1" applyNumberFormat="1" applyFont="1" applyBorder="1" applyAlignment="1" applyProtection="1">
      <alignment horizontal="right" vertical="center" wrapText="1"/>
    </xf>
    <xf numFmtId="10" fontId="6" fillId="0" borderId="1" xfId="1" applyNumberFormat="1" applyFont="1" applyBorder="1" applyAlignment="1" applyProtection="1">
      <alignment horizontal="right" vertical="center"/>
    </xf>
    <xf numFmtId="0" fontId="6" fillId="3" borderId="1" xfId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right" vertical="center"/>
    </xf>
    <xf numFmtId="4" fontId="5" fillId="2" borderId="1" xfId="1" quotePrefix="1" applyNumberFormat="1" applyFont="1" applyFill="1" applyBorder="1" applyAlignment="1" applyProtection="1">
      <alignment horizontal="right" vertical="center" wrapText="1"/>
    </xf>
    <xf numFmtId="4" fontId="5" fillId="2" borderId="30" xfId="1" quotePrefix="1" applyNumberFormat="1" applyFont="1" applyFill="1" applyBorder="1" applyAlignment="1" applyProtection="1">
      <alignment horizontal="right" vertical="center" wrapText="1"/>
    </xf>
    <xf numFmtId="0" fontId="6" fillId="0" borderId="1" xfId="1" applyFont="1" applyBorder="1" applyAlignment="1" applyProtection="1">
      <alignment horizontal="right" vertical="center" indent="1"/>
    </xf>
    <xf numFmtId="0" fontId="7" fillId="0" borderId="2" xfId="1" applyFont="1" applyBorder="1" applyAlignment="1" applyProtection="1">
      <alignment horizontal="right" vertical="center" indent="1"/>
    </xf>
    <xf numFmtId="4" fontId="6" fillId="2" borderId="2" xfId="1" applyNumberFormat="1" applyFont="1" applyFill="1" applyBorder="1" applyAlignment="1" applyProtection="1">
      <alignment horizontal="right" vertical="center" wrapText="1"/>
    </xf>
    <xf numFmtId="4" fontId="6" fillId="2" borderId="32" xfId="1" applyNumberFormat="1" applyFont="1" applyFill="1" applyBorder="1" applyAlignment="1" applyProtection="1">
      <alignment horizontal="right" vertical="center" wrapText="1"/>
    </xf>
    <xf numFmtId="0" fontId="6" fillId="3" borderId="34" xfId="1" applyFont="1" applyFill="1" applyBorder="1" applyAlignment="1" applyProtection="1">
      <alignment horizontal="left" indent="1"/>
    </xf>
    <xf numFmtId="0" fontId="7" fillId="3" borderId="35" xfId="1" applyFont="1" applyFill="1" applyBorder="1" applyAlignment="1" applyProtection="1">
      <alignment horizontal="right" vertical="center" indent="1"/>
    </xf>
    <xf numFmtId="4" fontId="6" fillId="3" borderId="35" xfId="1" applyNumberFormat="1" applyFont="1" applyFill="1" applyBorder="1" applyAlignment="1" applyProtection="1">
      <alignment horizontal="right" vertical="center" wrapText="1"/>
    </xf>
    <xf numFmtId="4" fontId="6" fillId="2" borderId="4" xfId="1" quotePrefix="1" applyNumberFormat="1" applyFont="1" applyFill="1" applyBorder="1" applyAlignment="1" applyProtection="1">
      <alignment horizontal="right" vertical="center" wrapText="1"/>
    </xf>
    <xf numFmtId="9" fontId="6" fillId="0" borderId="6" xfId="1" applyNumberFormat="1" applyFont="1" applyBorder="1" applyAlignment="1" applyProtection="1">
      <alignment horizontal="right" vertical="center" indent="1"/>
    </xf>
    <xf numFmtId="4" fontId="6" fillId="2" borderId="6" xfId="1" applyNumberFormat="1" applyFont="1" applyFill="1" applyBorder="1" applyAlignment="1" applyProtection="1">
      <alignment horizontal="right" vertical="center" wrapText="1"/>
    </xf>
    <xf numFmtId="9" fontId="6" fillId="0" borderId="1" xfId="1" applyNumberFormat="1" applyFont="1" applyBorder="1" applyAlignment="1" applyProtection="1">
      <alignment horizontal="right" vertical="center" indent="1"/>
    </xf>
    <xf numFmtId="0" fontId="5" fillId="0" borderId="1" xfId="1" applyFont="1" applyBorder="1" applyAlignment="1" applyProtection="1">
      <alignment horizontal="right" vertical="center"/>
    </xf>
    <xf numFmtId="4" fontId="6" fillId="0" borderId="2" xfId="1" quotePrefix="1" applyNumberFormat="1" applyFont="1" applyBorder="1" applyAlignment="1" applyProtection="1">
      <alignment horizontal="right" vertical="center" wrapText="1"/>
    </xf>
    <xf numFmtId="0" fontId="5" fillId="0" borderId="4" xfId="1" applyFont="1" applyBorder="1" applyAlignment="1" applyProtection="1">
      <alignment horizontal="right" vertical="center"/>
    </xf>
    <xf numFmtId="4" fontId="6" fillId="0" borderId="4" xfId="1" quotePrefix="1" applyNumberFormat="1" applyFont="1" applyBorder="1" applyAlignment="1" applyProtection="1">
      <alignment horizontal="right" vertical="center" wrapText="1"/>
    </xf>
    <xf numFmtId="164" fontId="2" fillId="0" borderId="4" xfId="1" quotePrefix="1" applyNumberFormat="1" applyFont="1" applyBorder="1" applyAlignment="1" applyProtection="1">
      <alignment horizontal="right" vertical="center" wrapText="1"/>
    </xf>
    <xf numFmtId="164" fontId="2" fillId="0" borderId="5" xfId="1" quotePrefix="1" applyNumberFormat="1" applyFont="1" applyBorder="1" applyAlignment="1" applyProtection="1">
      <alignment horizontal="right" vertical="center" wrapText="1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51</xdr:row>
      <xdr:rowOff>0</xdr:rowOff>
    </xdr:from>
    <xdr:to>
      <xdr:col>3</xdr:col>
      <xdr:colOff>1285240</xdr:colOff>
      <xdr:row>56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640"/>
        <a:stretch/>
      </xdr:blipFill>
      <xdr:spPr bwMode="auto">
        <a:xfrm>
          <a:off x="3914775" y="10410825"/>
          <a:ext cx="2266315" cy="10668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opLeftCell="B1" zoomScale="115" zoomScaleNormal="115" workbookViewId="0">
      <selection activeCell="C19" sqref="C19"/>
    </sheetView>
  </sheetViews>
  <sheetFormatPr baseColWidth="10" defaultColWidth="11.5703125" defaultRowHeight="15" x14ac:dyDescent="0.25"/>
  <cols>
    <col min="1" max="1" width="3.7109375" style="14" customWidth="1"/>
    <col min="2" max="2" width="10.7109375" style="14" customWidth="1"/>
    <col min="3" max="3" width="47.42578125" style="14" customWidth="1"/>
    <col min="4" max="4" width="5.42578125" style="14" bestFit="1" customWidth="1"/>
    <col min="5" max="5" width="5.42578125" style="14" customWidth="1"/>
    <col min="6" max="6" width="12.42578125" style="14" customWidth="1"/>
    <col min="7" max="7" width="11.7109375" style="14" customWidth="1"/>
    <col min="8" max="8" width="14.7109375" style="14" customWidth="1"/>
    <col min="9" max="9" width="3.140625" style="14" customWidth="1"/>
    <col min="10" max="16384" width="11.5703125" style="14"/>
  </cols>
  <sheetData>
    <row r="1" spans="2:8" ht="16.5" x14ac:dyDescent="0.3">
      <c r="B1" s="11"/>
      <c r="C1" s="11"/>
      <c r="D1" s="12"/>
      <c r="E1" s="12"/>
      <c r="F1" s="11"/>
      <c r="G1" s="11"/>
      <c r="H1" s="11"/>
    </row>
    <row r="2" spans="2:8" ht="18" x14ac:dyDescent="0.25">
      <c r="B2" s="149" t="s">
        <v>15</v>
      </c>
      <c r="C2" s="149"/>
      <c r="D2" s="149"/>
      <c r="E2" s="149"/>
      <c r="F2" s="149"/>
      <c r="G2" s="149"/>
      <c r="H2" s="149"/>
    </row>
    <row r="3" spans="2:8" ht="18" x14ac:dyDescent="0.25">
      <c r="B3" s="85"/>
      <c r="C3" s="85"/>
      <c r="D3" s="85"/>
      <c r="E3" s="85"/>
      <c r="F3" s="85"/>
      <c r="G3" s="85"/>
      <c r="H3" s="85"/>
    </row>
    <row r="4" spans="2:8" ht="18" x14ac:dyDescent="0.25">
      <c r="B4" s="149" t="s">
        <v>16</v>
      </c>
      <c r="C4" s="149"/>
      <c r="D4" s="149"/>
      <c r="E4" s="149"/>
      <c r="F4" s="149"/>
      <c r="G4" s="149"/>
      <c r="H4" s="149"/>
    </row>
    <row r="5" spans="2:8" ht="16.5" x14ac:dyDescent="0.3">
      <c r="B5" s="13"/>
      <c r="C5" s="13"/>
      <c r="D5" s="13"/>
      <c r="E5" s="13"/>
      <c r="F5" s="13"/>
      <c r="G5" s="13"/>
      <c r="H5" s="13"/>
    </row>
    <row r="6" spans="2:8" s="17" customFormat="1" ht="13.5" x14ac:dyDescent="0.25">
      <c r="B6" s="16" t="s">
        <v>17</v>
      </c>
      <c r="C6" s="150" t="s">
        <v>18</v>
      </c>
      <c r="D6" s="150"/>
      <c r="E6" s="150"/>
      <c r="F6" s="150"/>
      <c r="G6" s="150"/>
      <c r="H6" s="150"/>
    </row>
    <row r="7" spans="2:8" s="17" customFormat="1" ht="13.5" x14ac:dyDescent="0.25">
      <c r="B7" s="18" t="s">
        <v>19</v>
      </c>
      <c r="C7" s="19" t="s">
        <v>20</v>
      </c>
      <c r="D7" s="20"/>
      <c r="E7" s="20"/>
      <c r="F7" s="20"/>
      <c r="G7" s="20"/>
      <c r="H7" s="20"/>
    </row>
    <row r="8" spans="2:8" s="17" customFormat="1" ht="13.5" x14ac:dyDescent="0.25">
      <c r="B8" s="18" t="s">
        <v>21</v>
      </c>
      <c r="C8" s="19" t="s">
        <v>20</v>
      </c>
      <c r="D8" s="20"/>
      <c r="E8" s="20"/>
      <c r="F8" s="20"/>
      <c r="G8" s="20"/>
      <c r="H8" s="20"/>
    </row>
    <row r="9" spans="2:8" s="17" customFormat="1" ht="14.25" thickBot="1" x14ac:dyDescent="0.3">
      <c r="B9" s="21"/>
      <c r="C9" s="22"/>
      <c r="D9" s="23"/>
      <c r="E9" s="23"/>
      <c r="F9" s="20"/>
      <c r="G9" s="20"/>
      <c r="H9" s="20"/>
    </row>
    <row r="10" spans="2:8" s="17" customFormat="1" ht="22.15" customHeight="1" thickBot="1" x14ac:dyDescent="0.3">
      <c r="B10" s="24" t="s">
        <v>22</v>
      </c>
      <c r="C10" s="25" t="s">
        <v>2</v>
      </c>
      <c r="D10" s="26" t="s">
        <v>23</v>
      </c>
      <c r="E10" s="26" t="s">
        <v>24</v>
      </c>
      <c r="F10" s="27" t="s">
        <v>25</v>
      </c>
      <c r="G10" s="25" t="s">
        <v>26</v>
      </c>
      <c r="H10" s="28" t="s">
        <v>27</v>
      </c>
    </row>
    <row r="11" spans="2:8" s="17" customFormat="1" ht="14.25" thickBot="1" x14ac:dyDescent="0.3">
      <c r="B11" s="24"/>
      <c r="C11" s="25" t="s">
        <v>28</v>
      </c>
      <c r="D11" s="26"/>
      <c r="E11" s="26"/>
      <c r="F11" s="27"/>
      <c r="G11" s="25"/>
      <c r="H11" s="29">
        <f>+SUM(H13:H14)</f>
        <v>29192.26201723807</v>
      </c>
    </row>
    <row r="12" spans="2:8" s="17" customFormat="1" ht="13.5" x14ac:dyDescent="0.25">
      <c r="B12" s="30">
        <v>1</v>
      </c>
      <c r="C12" s="31" t="s">
        <v>29</v>
      </c>
      <c r="D12" s="32"/>
      <c r="E12" s="32"/>
      <c r="F12" s="33"/>
      <c r="G12" s="33"/>
      <c r="H12" s="34">
        <f>SUM(H13:H14)</f>
        <v>29192.26201723807</v>
      </c>
    </row>
    <row r="13" spans="2:8" s="17" customFormat="1" ht="13.5" x14ac:dyDescent="0.25">
      <c r="B13" s="35">
        <v>1.03</v>
      </c>
      <c r="C13" s="36" t="s">
        <v>30</v>
      </c>
      <c r="D13" s="37" t="s">
        <v>31</v>
      </c>
      <c r="E13" s="37">
        <v>1</v>
      </c>
      <c r="F13" s="38">
        <v>4</v>
      </c>
      <c r="G13" s="39">
        <f>+'Desgloce de Propuesta'!C41</f>
        <v>3338.2291264561459</v>
      </c>
      <c r="H13" s="40">
        <f t="shared" ref="H13:H14" si="0">F13*G13</f>
        <v>13352.916505824584</v>
      </c>
    </row>
    <row r="14" spans="2:8" s="17" customFormat="1" ht="13.5" x14ac:dyDescent="0.25">
      <c r="B14" s="35">
        <v>1.02</v>
      </c>
      <c r="C14" s="41" t="s">
        <v>32</v>
      </c>
      <c r="D14" s="37" t="s">
        <v>31</v>
      </c>
      <c r="E14" s="37">
        <v>1</v>
      </c>
      <c r="F14" s="38">
        <v>4</v>
      </c>
      <c r="G14" s="39">
        <f>+'Desgloce de Propuesta'!D41</f>
        <v>3959.8363778533712</v>
      </c>
      <c r="H14" s="40">
        <f t="shared" si="0"/>
        <v>15839.345511413485</v>
      </c>
    </row>
    <row r="15" spans="2:8" s="17" customFormat="1" ht="14.25" thickBot="1" x14ac:dyDescent="0.3">
      <c r="B15" s="42"/>
      <c r="C15" s="36"/>
      <c r="D15" s="43"/>
      <c r="E15" s="43"/>
      <c r="F15" s="44"/>
      <c r="G15" s="45"/>
      <c r="H15" s="46"/>
    </row>
    <row r="16" spans="2:8" s="17" customFormat="1" ht="14.25" thickBot="1" x14ac:dyDescent="0.3">
      <c r="B16" s="24"/>
      <c r="C16" s="25" t="s">
        <v>33</v>
      </c>
      <c r="D16" s="26"/>
      <c r="E16" s="26"/>
      <c r="F16" s="27"/>
      <c r="G16" s="25"/>
      <c r="H16" s="29">
        <f>+SUM(H18:H19)</f>
        <v>51086.458530166623</v>
      </c>
    </row>
    <row r="17" spans="2:8" s="17" customFormat="1" ht="13.5" x14ac:dyDescent="0.25">
      <c r="B17" s="30">
        <v>1</v>
      </c>
      <c r="C17" s="31" t="s">
        <v>29</v>
      </c>
      <c r="D17" s="32"/>
      <c r="E17" s="47"/>
      <c r="F17" s="48"/>
      <c r="G17" s="49"/>
      <c r="H17" s="34">
        <f>SUM(H18:H19)</f>
        <v>51086.458530166623</v>
      </c>
    </row>
    <row r="18" spans="2:8" s="17" customFormat="1" ht="13.5" x14ac:dyDescent="0.25">
      <c r="B18" s="35">
        <v>1.03</v>
      </c>
      <c r="C18" s="36" t="s">
        <v>30</v>
      </c>
      <c r="D18" s="37" t="s">
        <v>31</v>
      </c>
      <c r="E18" s="37">
        <v>1</v>
      </c>
      <c r="F18" s="38">
        <v>7</v>
      </c>
      <c r="G18" s="39">
        <f>+'Desgloce de Propuesta'!C41</f>
        <v>3338.2291264561459</v>
      </c>
      <c r="H18" s="40">
        <f t="shared" ref="H18:H19" si="1">F18*G18</f>
        <v>23367.603885193021</v>
      </c>
    </row>
    <row r="19" spans="2:8" s="17" customFormat="1" ht="13.5" x14ac:dyDescent="0.25">
      <c r="B19" s="35">
        <v>1.02</v>
      </c>
      <c r="C19" s="41" t="s">
        <v>32</v>
      </c>
      <c r="D19" s="37" t="s">
        <v>31</v>
      </c>
      <c r="E19" s="37">
        <v>1</v>
      </c>
      <c r="F19" s="38">
        <v>7</v>
      </c>
      <c r="G19" s="39">
        <f>+'Desgloce de Propuesta'!D41</f>
        <v>3959.8363778533712</v>
      </c>
      <c r="H19" s="40">
        <f t="shared" si="1"/>
        <v>27718.854644973599</v>
      </c>
    </row>
    <row r="20" spans="2:8" s="17" customFormat="1" ht="13.5" x14ac:dyDescent="0.25">
      <c r="B20" s="42"/>
      <c r="C20" s="36"/>
      <c r="D20" s="43"/>
      <c r="E20" s="37"/>
      <c r="F20" s="39"/>
      <c r="G20" s="39"/>
      <c r="H20" s="40"/>
    </row>
    <row r="21" spans="2:8" s="17" customFormat="1" ht="13.5" x14ac:dyDescent="0.25">
      <c r="B21" s="50"/>
      <c r="C21" s="51" t="s">
        <v>34</v>
      </c>
      <c r="D21" s="52"/>
      <c r="E21" s="52"/>
      <c r="F21" s="53"/>
      <c r="G21" s="54"/>
      <c r="H21" s="55">
        <f>+H16+H11</f>
        <v>80278.720547404693</v>
      </c>
    </row>
    <row r="22" spans="2:8" s="17" customFormat="1" ht="13.5" x14ac:dyDescent="0.25">
      <c r="B22" s="50"/>
      <c r="C22" s="51" t="s">
        <v>35</v>
      </c>
      <c r="D22" s="52"/>
      <c r="E22" s="52"/>
      <c r="F22" s="53"/>
      <c r="G22" s="52">
        <v>0.18</v>
      </c>
      <c r="H22" s="55">
        <f>+H21*0.18</f>
        <v>14450.169698532844</v>
      </c>
    </row>
    <row r="23" spans="2:8" s="17" customFormat="1" ht="14.25" thickBot="1" x14ac:dyDescent="0.3">
      <c r="B23" s="56"/>
      <c r="C23" s="57" t="s">
        <v>36</v>
      </c>
      <c r="D23" s="58"/>
      <c r="E23" s="58"/>
      <c r="F23" s="59"/>
      <c r="G23" s="60"/>
      <c r="H23" s="61">
        <f>+H22+H21</f>
        <v>94728.890245937539</v>
      </c>
    </row>
    <row r="24" spans="2:8" s="17" customFormat="1" ht="12" x14ac:dyDescent="0.25"/>
    <row r="25" spans="2:8" s="17" customFormat="1" ht="12" x14ac:dyDescent="0.25"/>
    <row r="26" spans="2:8" s="17" customFormat="1" ht="53.45" customHeight="1" x14ac:dyDescent="0.25">
      <c r="B26" s="62"/>
      <c r="C26" s="151" t="s">
        <v>65</v>
      </c>
      <c r="D26" s="151"/>
      <c r="E26" s="151"/>
      <c r="F26" s="151"/>
      <c r="G26" s="151"/>
      <c r="H26" s="151"/>
    </row>
    <row r="27" spans="2:8" s="17" customFormat="1" ht="12" x14ac:dyDescent="0.25">
      <c r="C27" s="63"/>
    </row>
    <row r="28" spans="2:8" x14ac:dyDescent="0.25">
      <c r="C28" s="15"/>
    </row>
    <row r="30" spans="2:8" x14ac:dyDescent="0.25">
      <c r="B30" s="15"/>
    </row>
    <row r="31" spans="2:8" x14ac:dyDescent="0.25">
      <c r="C31" s="15"/>
    </row>
    <row r="32" spans="2:8" x14ac:dyDescent="0.25">
      <c r="C32" s="15"/>
    </row>
    <row r="33" spans="3:3" x14ac:dyDescent="0.25">
      <c r="C33" s="15"/>
    </row>
    <row r="34" spans="3:3" x14ac:dyDescent="0.25">
      <c r="C34" s="15"/>
    </row>
    <row r="35" spans="3:3" x14ac:dyDescent="0.25">
      <c r="C35" s="15"/>
    </row>
    <row r="36" spans="3:3" x14ac:dyDescent="0.25">
      <c r="C36" s="15"/>
    </row>
    <row r="37" spans="3:3" x14ac:dyDescent="0.25">
      <c r="C37" s="15"/>
    </row>
    <row r="38" spans="3:3" x14ac:dyDescent="0.25">
      <c r="C38" s="15"/>
    </row>
    <row r="39" spans="3:3" x14ac:dyDescent="0.25">
      <c r="C39" s="15"/>
    </row>
    <row r="41" spans="3:3" x14ac:dyDescent="0.25">
      <c r="C41" s="15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showGridLines="0" tabSelected="1" topLeftCell="A28" workbookViewId="0">
      <selection activeCell="G37" sqref="G37"/>
    </sheetView>
  </sheetViews>
  <sheetFormatPr baseColWidth="10" defaultRowHeight="15" x14ac:dyDescent="0.25"/>
  <cols>
    <col min="1" max="1" width="51.42578125" customWidth="1"/>
    <col min="2" max="2" width="8.7109375" customWidth="1"/>
    <col min="3" max="3" width="13.28515625" customWidth="1"/>
    <col min="4" max="4" width="19.28515625" customWidth="1"/>
  </cols>
  <sheetData>
    <row r="1" spans="1:4" ht="15.75" x14ac:dyDescent="0.25">
      <c r="A1" s="155" t="s">
        <v>0</v>
      </c>
      <c r="B1" s="155"/>
      <c r="C1" s="155"/>
      <c r="D1" s="155"/>
    </row>
    <row r="2" spans="1:4" ht="15.6" customHeight="1" x14ac:dyDescent="0.25">
      <c r="A2" s="153" t="s">
        <v>54</v>
      </c>
      <c r="B2" s="153"/>
      <c r="C2" s="153"/>
      <c r="D2" s="153"/>
    </row>
    <row r="3" spans="1:4" ht="40.15" customHeight="1" x14ac:dyDescent="0.25">
      <c r="A3" s="154" t="s">
        <v>10</v>
      </c>
      <c r="B3" s="154"/>
      <c r="C3" s="154"/>
      <c r="D3" s="154"/>
    </row>
    <row r="4" spans="1:4" x14ac:dyDescent="0.25">
      <c r="A4" s="156" t="s">
        <v>1</v>
      </c>
      <c r="B4" s="156"/>
      <c r="C4" s="156"/>
      <c r="D4" s="156"/>
    </row>
    <row r="5" spans="1:4" ht="15.75" thickBot="1" x14ac:dyDescent="0.3">
      <c r="A5" s="86"/>
      <c r="B5" s="86"/>
      <c r="C5" s="86"/>
      <c r="D5" s="86"/>
    </row>
    <row r="6" spans="1:4" ht="18.600000000000001" customHeight="1" x14ac:dyDescent="0.25">
      <c r="A6" s="1"/>
      <c r="B6" s="157" t="s">
        <v>3</v>
      </c>
      <c r="C6" s="64" t="s">
        <v>11</v>
      </c>
      <c r="D6" s="87" t="s">
        <v>12</v>
      </c>
    </row>
    <row r="7" spans="1:4" ht="18.600000000000001" customHeight="1" thickBot="1" x14ac:dyDescent="0.3">
      <c r="A7" s="1"/>
      <c r="B7" s="158"/>
      <c r="C7" s="65" t="s">
        <v>13</v>
      </c>
      <c r="D7" s="88" t="s">
        <v>14</v>
      </c>
    </row>
    <row r="8" spans="1:4" ht="15.75" thickBot="1" x14ac:dyDescent="0.3">
      <c r="A8" s="66" t="s">
        <v>39</v>
      </c>
      <c r="B8" s="67"/>
      <c r="C8" s="68"/>
      <c r="D8" s="69"/>
    </row>
    <row r="9" spans="1:4" x14ac:dyDescent="0.25">
      <c r="A9" s="70" t="s">
        <v>40</v>
      </c>
      <c r="B9" s="89"/>
      <c r="C9" s="90"/>
      <c r="D9" s="91"/>
    </row>
    <row r="10" spans="1:4" x14ac:dyDescent="0.25">
      <c r="A10" s="71" t="s">
        <v>41</v>
      </c>
      <c r="B10" s="92"/>
      <c r="C10" s="90">
        <v>1025</v>
      </c>
      <c r="D10" s="91">
        <v>1025</v>
      </c>
    </row>
    <row r="11" spans="1:4" x14ac:dyDescent="0.25">
      <c r="A11" s="72" t="s">
        <v>42</v>
      </c>
      <c r="B11" s="93"/>
      <c r="C11" s="94">
        <f>+C10*10%</f>
        <v>102.5</v>
      </c>
      <c r="D11" s="94">
        <f>+D10*10%</f>
        <v>102.5</v>
      </c>
    </row>
    <row r="12" spans="1:4" x14ac:dyDescent="0.25">
      <c r="A12" s="73" t="s">
        <v>43</v>
      </c>
      <c r="B12" s="95"/>
      <c r="C12" s="96"/>
      <c r="D12" s="97"/>
    </row>
    <row r="13" spans="1:4" ht="16.149999999999999" customHeight="1" x14ac:dyDescent="0.25">
      <c r="A13" s="80" t="s">
        <v>66</v>
      </c>
      <c r="B13" s="98"/>
      <c r="C13" s="99">
        <v>0</v>
      </c>
      <c r="D13" s="100">
        <f>+(D10*1.35-D10)*0.625</f>
        <v>224.21875</v>
      </c>
    </row>
    <row r="14" spans="1:4" s="82" customFormat="1" ht="11.25" x14ac:dyDescent="0.2">
      <c r="A14" s="73" t="s">
        <v>67</v>
      </c>
      <c r="B14" s="101">
        <v>52</v>
      </c>
      <c r="C14" s="102">
        <f>+ROUND((((C10+C11)/30)/8)*1.25*$B$14,2)</f>
        <v>305.36</v>
      </c>
      <c r="D14" s="102">
        <f>+ROUND((((D10+D11+D13)/30)/8)*1.25*$B$14,2)</f>
        <v>366.09</v>
      </c>
    </row>
    <row r="15" spans="1:4" s="82" customFormat="1" ht="11.25" x14ac:dyDescent="0.2">
      <c r="A15" s="103" t="s">
        <v>68</v>
      </c>
      <c r="B15" s="104">
        <v>26</v>
      </c>
      <c r="C15" s="105">
        <f>+ROUND((((C10+C11)/30)/8)*1.35*$B$15,2)</f>
        <v>164.9</v>
      </c>
      <c r="D15" s="105">
        <f>+ROUND((((D10+D11+D13)/30)/8)*1.35*$B$15,2)</f>
        <v>197.69</v>
      </c>
    </row>
    <row r="16" spans="1:4" x14ac:dyDescent="0.25">
      <c r="A16" s="81" t="s">
        <v>56</v>
      </c>
      <c r="B16" s="106">
        <v>6.6799999999999998E-2</v>
      </c>
      <c r="C16" s="107">
        <f>+SUM(C10:C14)*$B$16</f>
        <v>95.71504800000001</v>
      </c>
      <c r="D16" s="107">
        <f>+SUM(D10:D14)*$B$16</f>
        <v>114.7496245</v>
      </c>
    </row>
    <row r="17" spans="1:4" x14ac:dyDescent="0.25">
      <c r="A17" s="74" t="s">
        <v>57</v>
      </c>
      <c r="B17" s="93"/>
      <c r="C17" s="102">
        <f>+SUM(C10:C15)/6</f>
        <v>266.29333333333335</v>
      </c>
      <c r="D17" s="102">
        <f>+SUM(D10:D15)/6</f>
        <v>319.24979166666668</v>
      </c>
    </row>
    <row r="18" spans="1:4" x14ac:dyDescent="0.25">
      <c r="A18" s="75" t="s">
        <v>44</v>
      </c>
      <c r="B18" s="108"/>
      <c r="C18" s="102">
        <v>80</v>
      </c>
      <c r="D18" s="109"/>
    </row>
    <row r="19" spans="1:4" ht="15.75" thickBot="1" x14ac:dyDescent="0.3">
      <c r="A19" s="110" t="s">
        <v>69</v>
      </c>
      <c r="B19" s="111"/>
      <c r="C19" s="112">
        <f>+SUM(C9:C17)</f>
        <v>1959.7683813333335</v>
      </c>
      <c r="D19" s="112">
        <f>+SUM(D9:D17)</f>
        <v>2349.4981661666666</v>
      </c>
    </row>
    <row r="20" spans="1:4" ht="15.75" thickBot="1" x14ac:dyDescent="0.3">
      <c r="A20" s="66" t="s">
        <v>45</v>
      </c>
      <c r="B20" s="113"/>
      <c r="C20" s="114"/>
      <c r="D20" s="115"/>
    </row>
    <row r="21" spans="1:4" x14ac:dyDescent="0.25">
      <c r="A21" s="70" t="s">
        <v>46</v>
      </c>
      <c r="B21" s="116"/>
      <c r="C21" s="117"/>
      <c r="D21" s="118"/>
    </row>
    <row r="22" spans="1:4" x14ac:dyDescent="0.25">
      <c r="A22" s="73" t="s">
        <v>58</v>
      </c>
      <c r="B22" s="119">
        <v>8.3299999999999999E-2</v>
      </c>
      <c r="C22" s="120">
        <f>+C19*$B$22</f>
        <v>163.24870616506669</v>
      </c>
      <c r="D22" s="120">
        <f>+D19*$B$22</f>
        <v>195.71319724168333</v>
      </c>
    </row>
    <row r="23" spans="1:4" x14ac:dyDescent="0.25">
      <c r="A23" s="73" t="s">
        <v>59</v>
      </c>
      <c r="B23" s="119">
        <v>0.1666</v>
      </c>
      <c r="C23" s="102">
        <f>+C19*$B$23</f>
        <v>326.49741233013339</v>
      </c>
      <c r="D23" s="102">
        <f>+D19*$B$23</f>
        <v>391.42639448336666</v>
      </c>
    </row>
    <row r="24" spans="1:4" x14ac:dyDescent="0.25">
      <c r="A24" s="73" t="s">
        <v>60</v>
      </c>
      <c r="B24" s="119">
        <v>9.7199999999999995E-2</v>
      </c>
      <c r="C24" s="102">
        <f>+C19*$B$24</f>
        <v>190.4894866656</v>
      </c>
      <c r="D24" s="102">
        <f>+D19*$B$24</f>
        <v>228.37122175139999</v>
      </c>
    </row>
    <row r="25" spans="1:4" x14ac:dyDescent="0.25">
      <c r="A25" s="73" t="s">
        <v>47</v>
      </c>
      <c r="B25" s="95"/>
      <c r="C25" s="102">
        <v>0</v>
      </c>
      <c r="D25" s="121">
        <v>0</v>
      </c>
    </row>
    <row r="26" spans="1:4" x14ac:dyDescent="0.25">
      <c r="A26" s="122" t="s">
        <v>70</v>
      </c>
      <c r="B26" s="123"/>
      <c r="C26" s="124">
        <f>+SUM(C22:C25)</f>
        <v>680.23560516080011</v>
      </c>
      <c r="D26" s="124">
        <f>+SUM(D22:D25)</f>
        <v>815.51081347644993</v>
      </c>
    </row>
    <row r="27" spans="1:4" x14ac:dyDescent="0.25">
      <c r="A27" s="122" t="s">
        <v>71</v>
      </c>
      <c r="B27" s="123"/>
      <c r="C27" s="124">
        <f>+C19+C18+C26</f>
        <v>2720.0039864941336</v>
      </c>
      <c r="D27" s="124">
        <f>+D19+D18+D26</f>
        <v>3165.0089796431166</v>
      </c>
    </row>
    <row r="28" spans="1:4" x14ac:dyDescent="0.25">
      <c r="A28" s="70" t="s">
        <v>52</v>
      </c>
      <c r="B28" s="89"/>
      <c r="C28" s="125"/>
      <c r="D28" s="126"/>
    </row>
    <row r="29" spans="1:4" x14ac:dyDescent="0.25">
      <c r="A29" s="74" t="s">
        <v>61</v>
      </c>
      <c r="B29" s="127">
        <v>0.09</v>
      </c>
      <c r="C29" s="102">
        <f>+(C27-C24-C18)*$B$29</f>
        <v>220.45630498456802</v>
      </c>
      <c r="D29" s="102">
        <f>+(D27-D24-D18)*$B$29</f>
        <v>264.29739821025453</v>
      </c>
    </row>
    <row r="30" spans="1:4" x14ac:dyDescent="0.25">
      <c r="A30" s="74" t="s">
        <v>48</v>
      </c>
      <c r="B30" s="127"/>
      <c r="C30" s="102"/>
      <c r="D30" s="121"/>
    </row>
    <row r="31" spans="1:4" x14ac:dyDescent="0.25">
      <c r="A31" s="73" t="s">
        <v>49</v>
      </c>
      <c r="B31" s="119">
        <v>1.32E-2</v>
      </c>
      <c r="C31" s="102">
        <f>+C10*$B$31</f>
        <v>13.53</v>
      </c>
      <c r="D31" s="102">
        <f>+D10*$B$31</f>
        <v>13.53</v>
      </c>
    </row>
    <row r="32" spans="1:4" x14ac:dyDescent="0.25">
      <c r="A32" s="73" t="s">
        <v>50</v>
      </c>
      <c r="B32" s="95"/>
      <c r="C32" s="102">
        <v>10</v>
      </c>
      <c r="D32" s="121">
        <v>10</v>
      </c>
    </row>
    <row r="33" spans="1:5" x14ac:dyDescent="0.25">
      <c r="A33" s="103" t="s">
        <v>72</v>
      </c>
      <c r="B33" s="128"/>
      <c r="C33" s="105">
        <f>+SUM(C29:C32)</f>
        <v>243.98630498456802</v>
      </c>
      <c r="D33" s="105">
        <f>+SUM(D29:D32)</f>
        <v>287.8273982102545</v>
      </c>
    </row>
    <row r="34" spans="1:5" x14ac:dyDescent="0.25">
      <c r="A34" s="76" t="s">
        <v>53</v>
      </c>
      <c r="B34" s="129"/>
      <c r="C34" s="130"/>
      <c r="D34" s="131"/>
    </row>
    <row r="35" spans="1:5" x14ac:dyDescent="0.25">
      <c r="A35" s="77" t="s">
        <v>62</v>
      </c>
      <c r="B35" s="132"/>
      <c r="C35" s="94">
        <v>80</v>
      </c>
      <c r="D35" s="94">
        <v>80</v>
      </c>
    </row>
    <row r="36" spans="1:5" x14ac:dyDescent="0.25">
      <c r="A36" s="83" t="s">
        <v>63</v>
      </c>
      <c r="B36" s="133"/>
      <c r="C36" s="134">
        <v>8</v>
      </c>
      <c r="D36" s="135">
        <v>8</v>
      </c>
    </row>
    <row r="37" spans="1:5" ht="15.75" thickBot="1" x14ac:dyDescent="0.3">
      <c r="A37" s="136" t="s">
        <v>73</v>
      </c>
      <c r="B37" s="137"/>
      <c r="C37" s="138">
        <f>+C35+C36</f>
        <v>88</v>
      </c>
      <c r="D37" s="138">
        <f>+D35+D36</f>
        <v>88</v>
      </c>
    </row>
    <row r="38" spans="1:5" ht="15.75" thickBot="1" x14ac:dyDescent="0.3">
      <c r="A38" s="66" t="s">
        <v>51</v>
      </c>
      <c r="B38" s="113"/>
      <c r="C38" s="139">
        <f>+C19+C26+C33+C37</f>
        <v>2971.9902914787017</v>
      </c>
      <c r="D38" s="139">
        <f>+D19+D26+D33+D37</f>
        <v>3540.8363778533712</v>
      </c>
    </row>
    <row r="39" spans="1:5" x14ac:dyDescent="0.25">
      <c r="A39" s="78" t="s">
        <v>64</v>
      </c>
      <c r="B39" s="140">
        <v>0.08</v>
      </c>
      <c r="C39" s="141">
        <f>+(C27+C33+C37)*B39</f>
        <v>244.15922331829614</v>
      </c>
      <c r="D39" s="141">
        <v>295</v>
      </c>
    </row>
    <row r="40" spans="1:5" x14ac:dyDescent="0.25">
      <c r="A40" s="77" t="s">
        <v>4</v>
      </c>
      <c r="B40" s="142">
        <v>0.04</v>
      </c>
      <c r="C40" s="141">
        <f>+(C27+C33+C37)*B40</f>
        <v>122.07961165914807</v>
      </c>
      <c r="D40" s="141">
        <v>124</v>
      </c>
    </row>
    <row r="41" spans="1:5" x14ac:dyDescent="0.25">
      <c r="A41" s="79" t="s">
        <v>37</v>
      </c>
      <c r="B41" s="143"/>
      <c r="C41" s="105">
        <f>+SUM(C38:C40)</f>
        <v>3338.2291264561459</v>
      </c>
      <c r="D41" s="105">
        <f>+SUM(D38:D40)</f>
        <v>3959.8363778533712</v>
      </c>
      <c r="E41" s="159"/>
    </row>
    <row r="42" spans="1:5" ht="15.75" thickBot="1" x14ac:dyDescent="0.3">
      <c r="A42" s="75" t="s">
        <v>38</v>
      </c>
      <c r="B42" s="108"/>
      <c r="C42" s="144">
        <f>+C41*0.18</f>
        <v>600.88124276210624</v>
      </c>
      <c r="D42" s="144">
        <f>+D41*0.18</f>
        <v>712.7705480136068</v>
      </c>
      <c r="E42" s="159"/>
    </row>
    <row r="43" spans="1:5" ht="15.75" thickBot="1" x14ac:dyDescent="0.3">
      <c r="A43" s="2" t="s">
        <v>5</v>
      </c>
      <c r="B43" s="145"/>
      <c r="C43" s="146">
        <f>+C41+C42</f>
        <v>3939.1103692182523</v>
      </c>
      <c r="D43" s="146">
        <f>+D41+D42</f>
        <v>4672.6069258669777</v>
      </c>
    </row>
    <row r="44" spans="1:5" ht="15.75" thickBot="1" x14ac:dyDescent="0.3">
      <c r="A44" s="2" t="s">
        <v>6</v>
      </c>
      <c r="B44" s="145"/>
      <c r="C44" s="147"/>
      <c r="D44" s="148"/>
    </row>
    <row r="45" spans="1:5" x14ac:dyDescent="0.25">
      <c r="A45" s="3"/>
      <c r="B45" s="3"/>
      <c r="C45" s="4"/>
    </row>
    <row r="46" spans="1:5" x14ac:dyDescent="0.25">
      <c r="A46" s="84" t="s">
        <v>7</v>
      </c>
      <c r="B46" s="5"/>
      <c r="C46" s="6"/>
    </row>
    <row r="47" spans="1:5" s="9" customFormat="1" ht="12" x14ac:dyDescent="0.2">
      <c r="A47" s="7" t="s">
        <v>8</v>
      </c>
      <c r="B47" s="7"/>
      <c r="C47" s="8"/>
    </row>
    <row r="48" spans="1:5" x14ac:dyDescent="0.25">
      <c r="A48" s="7" t="s">
        <v>9</v>
      </c>
      <c r="B48" s="7"/>
    </row>
    <row r="49" spans="1:4" ht="41.45" customHeight="1" x14ac:dyDescent="0.25">
      <c r="A49" s="152" t="s">
        <v>55</v>
      </c>
      <c r="B49" s="152"/>
      <c r="C49" s="152"/>
      <c r="D49" s="152"/>
    </row>
    <row r="50" spans="1:4" x14ac:dyDescent="0.25">
      <c r="A50" s="10"/>
      <c r="B50" s="10"/>
    </row>
  </sheetData>
  <mergeCells count="6">
    <mergeCell ref="A49:D49"/>
    <mergeCell ref="A2:D2"/>
    <mergeCell ref="A3:D3"/>
    <mergeCell ref="A1:D1"/>
    <mergeCell ref="A4:D4"/>
    <mergeCell ref="B6:B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COMERCIAL</cp:lastModifiedBy>
  <dcterms:created xsi:type="dcterms:W3CDTF">2022-09-28T15:09:10Z</dcterms:created>
  <dcterms:modified xsi:type="dcterms:W3CDTF">2023-04-11T17:01:17Z</dcterms:modified>
</cp:coreProperties>
</file>