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01. VIP ASPER\TENDERBILL\REAJUSTE\"/>
    </mc:Choice>
  </mc:AlternateContent>
  <bookViews>
    <workbookView xWindow="0" yWindow="0" windowWidth="23040" windowHeight="8940"/>
  </bookViews>
  <sheets>
    <sheet name="resumen" sheetId="5" r:id="rId1"/>
    <sheet name="A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3" i="5" l="1"/>
  <c r="H22" i="5"/>
  <c r="H21" i="5"/>
  <c r="H20" i="5"/>
  <c r="H16" i="5"/>
  <c r="H15" i="5"/>
  <c r="H14" i="5"/>
  <c r="H13" i="5"/>
  <c r="G23" i="5"/>
  <c r="G22" i="5"/>
  <c r="G21" i="5"/>
  <c r="G16" i="5"/>
  <c r="G15" i="5"/>
  <c r="G14" i="5"/>
  <c r="G20" i="5"/>
  <c r="G13" i="5"/>
  <c r="D34" i="1" l="1"/>
  <c r="D33" i="1"/>
  <c r="D27" i="1"/>
  <c r="C27" i="1"/>
  <c r="D22" i="1"/>
  <c r="C22" i="1"/>
  <c r="D12" i="1"/>
  <c r="D9" i="1"/>
  <c r="D10" i="1" s="1"/>
  <c r="C9" i="1"/>
  <c r="D14" i="1" l="1"/>
  <c r="C13" i="1"/>
  <c r="C10" i="1"/>
  <c r="C15" i="1" s="1"/>
  <c r="D13" i="1"/>
  <c r="D16" i="1" s="1"/>
  <c r="D15" i="1"/>
  <c r="H19" i="5" l="1"/>
  <c r="H12" i="5"/>
  <c r="H11" i="5"/>
  <c r="C14" i="1"/>
  <c r="D18" i="1"/>
  <c r="H18" i="5"/>
  <c r="H25" i="5" l="1"/>
  <c r="H26" i="5" s="1"/>
  <c r="H27" i="5" s="1"/>
  <c r="C16" i="1"/>
  <c r="C18" i="1" s="1"/>
  <c r="D24" i="1"/>
  <c r="D28" i="1" s="1"/>
  <c r="D20" i="1"/>
  <c r="D26" i="1"/>
  <c r="D21" i="1"/>
  <c r="D19" i="1"/>
  <c r="C21" i="1" l="1"/>
  <c r="C19" i="1"/>
  <c r="C23" i="1" s="1"/>
  <c r="C20" i="1"/>
  <c r="D23" i="1"/>
  <c r="D35" i="1" s="1"/>
  <c r="D36" i="1" l="1"/>
  <c r="D37" i="1"/>
  <c r="C26" i="1"/>
  <c r="C24" i="1"/>
  <c r="C28" i="1" l="1"/>
  <c r="C35" i="1" s="1"/>
  <c r="C36" i="1" l="1"/>
  <c r="C37" i="1" s="1"/>
  <c r="C38" i="1" s="1"/>
</calcChain>
</file>

<file path=xl/sharedStrings.xml><?xml version="1.0" encoding="utf-8"?>
<sst xmlns="http://schemas.openxmlformats.org/spreadsheetml/2006/main" count="84" uniqueCount="71">
  <si>
    <t>ANEXO A1</t>
  </si>
  <si>
    <t>(En Nuevos Soles)</t>
  </si>
  <si>
    <t>Descripción</t>
  </si>
  <si>
    <t>%</t>
  </si>
  <si>
    <t>Utilidad</t>
  </si>
  <si>
    <t>COSTO TOTAL POR PUESTO 12 H. INC. I.G.V.   S/.</t>
  </si>
  <si>
    <t>COSTO TOTAL POR PUESTO 24 H. INC. I.G.V.   S/.</t>
  </si>
  <si>
    <t>Factores a considerar para el cálculo de horas extras</t>
  </si>
  <si>
    <t xml:space="preserve">Cálculo de días es sobre 360 días al año por ley. </t>
  </si>
  <si>
    <t>*Se considerará como maximo dos (02) decimales.</t>
  </si>
  <si>
    <t>SERVICIO DE SEGURIDAD Y VIGILANCIA PRIVADO EN LAS INSTALACIONES DEL PROYECTO - DEFENSA RIBEREÑA DE LOS RÍOS CASMA Y HUARMEY.R00</t>
  </si>
  <si>
    <t>AGENTE SIN ARMA</t>
  </si>
  <si>
    <t>AGENTE CON ARMA</t>
  </si>
  <si>
    <t>6:00 - 18:00 HR</t>
  </si>
  <si>
    <t>18:00 - 6:00 HR.</t>
  </si>
  <si>
    <t>DEFENSA RIBEREÑA : CUENCA CASMA - HUARMEY</t>
  </si>
  <si>
    <t>RESUMEN DE PRESUPUESTO</t>
  </si>
  <si>
    <t>PROYECTO</t>
  </si>
  <si>
    <t>Entrega de las defensas ribereñas de los Ríos Casma y Huarmey – Paquete 4”</t>
  </si>
  <si>
    <t>UBICACIÓN :</t>
  </si>
  <si>
    <t>ANCASH</t>
  </si>
  <si>
    <t>Lugar</t>
  </si>
  <si>
    <t>Item</t>
  </si>
  <si>
    <t>Und.</t>
  </si>
  <si>
    <t>CANT.</t>
  </si>
  <si>
    <t>Meses</t>
  </si>
  <si>
    <t>Precio S/.</t>
  </si>
  <si>
    <t>Parcial S/.</t>
  </si>
  <si>
    <t>CUENCA HUARMEY</t>
  </si>
  <si>
    <t>PERSONAL</t>
  </si>
  <si>
    <t>AGENTE SIN ARMA OFICINA OHLA  (TURNO DÍA 6:00 - 18:00)</t>
  </si>
  <si>
    <t>mes</t>
  </si>
  <si>
    <t>AGENTE CON ARMA OFICINA OHLA (TURNO NOCHE 18:00 - 6:00)</t>
  </si>
  <si>
    <t>AGENTE CON ARMA HOTEL ASHLEY (TURNO NOCHE 18:00 - 6:00))</t>
  </si>
  <si>
    <t>AGENTE CON ARMA HOTEL 2 (TURNO NOCHE 18:00 - 6:00)</t>
  </si>
  <si>
    <t>CUENCA CASMA</t>
  </si>
  <si>
    <t>SUB TOTAL</t>
  </si>
  <si>
    <t>IGV</t>
  </si>
  <si>
    <t>TOTAL</t>
  </si>
  <si>
    <t>VALOR DE VENTA DEL SERVICIO</t>
  </si>
  <si>
    <t>Imuespto General a la Venta (IGV-18%)</t>
  </si>
  <si>
    <t>COSTOS DIRECTOS</t>
  </si>
  <si>
    <t>1.- Remuneraciones</t>
  </si>
  <si>
    <t xml:space="preserve">   1.1.Remuneración Mínima Mensual (RMM)</t>
  </si>
  <si>
    <t xml:space="preserve">   1.2 Asignación Familiar (10% RMM)</t>
  </si>
  <si>
    <t xml:space="preserve">   1.3 Otras cargas laborales (Detallar todos los conceptos)</t>
  </si>
  <si>
    <t xml:space="preserve">        * Horas Extras dos primeras  </t>
  </si>
  <si>
    <t xml:space="preserve">     1.6 Otros</t>
  </si>
  <si>
    <t>COSTOS INDIRECTOS</t>
  </si>
  <si>
    <t>2.-Derecho Sociales.</t>
  </si>
  <si>
    <t xml:space="preserve">   2.4 Escolaridad</t>
  </si>
  <si>
    <t xml:space="preserve">    3.2 Movilidad</t>
  </si>
  <si>
    <t xml:space="preserve">    3.3 S.C.T.R. de (A+B+C)</t>
  </si>
  <si>
    <t xml:space="preserve">    3.4 Exámenes Preocupacionales</t>
  </si>
  <si>
    <t>TOTAL: COSTOS DIRECTOS E INDIRECTOS</t>
  </si>
  <si>
    <t>3.- Leyes Sociales</t>
  </si>
  <si>
    <t>4.- Uniformes y otros.</t>
  </si>
  <si>
    <t>ESTRUCTURA DE COSTOS MENSUAL DE LUNES A DOMINGO y FERIADOS</t>
  </si>
  <si>
    <t>*Se precisa que el costo por el concepto, será reducido de acuerdo a lo que disponga el gobierno central respecto a la obligación del uso de mascarillas y necesidad de contar con pruebas serológicas de resultado negativo a COVID-19.</t>
  </si>
  <si>
    <t xml:space="preserve">     1.4 Feriados</t>
  </si>
  <si>
    <t xml:space="preserve">     1.5 Descansero</t>
  </si>
  <si>
    <t xml:space="preserve">   2.1  Vacaciones</t>
  </si>
  <si>
    <t xml:space="preserve">   2.2 Gratificaciones</t>
  </si>
  <si>
    <t xml:space="preserve">   2.3 CTS</t>
  </si>
  <si>
    <t xml:space="preserve">    3.1 Aportes ESSALUD </t>
  </si>
  <si>
    <t xml:space="preserve"> 4.1 Uniformes, equipos y suministros relacionados</t>
  </si>
  <si>
    <t xml:space="preserve">  4.2 Examenes Covid-19 (mascarillas y pruebas serelógicas) **</t>
  </si>
  <si>
    <t>Gastos Administrativos (póliza de seguros, y entre otros.)</t>
  </si>
  <si>
    <t>Para el presente proceso de licitación "Subcontratación de seguridad y Vigilancia privada en las Instalaciones del Proyecto - Defensa Ribereña de los Ríos Casma y Huarmey", no se está considerando supervisor de seguridad  ni camioneta, sin embargo se requiere que la propuesta contemple supervisión en línea a los agentes de seguridad y reporte al coordinador de seguridad patrimonial de OHLA. Asimismo, deberán adjuntar plan de contigencia del servicio propuesto.</t>
  </si>
  <si>
    <t xml:space="preserve">        * Horas Extras dos restantes</t>
  </si>
  <si>
    <t xml:space="preserve">       * Bonificación Nocturna de Salario Básico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</si>
</sst>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2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b/>
      <sz val="9"/>
      <name val="Arial"/>
      <family val="2"/>
    </font>
    <font>
      <b/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Arial Narrow"/>
      <family val="2"/>
    </font>
    <font>
      <b/>
      <sz val="11"/>
      <name val="Arial Narrow"/>
      <family val="2"/>
    </font>
    <font>
      <sz val="11"/>
      <name val="Calibri"/>
      <family val="2"/>
      <scheme val="minor"/>
    </font>
    <font>
      <sz val="10"/>
      <name val="Times New Roman"/>
      <family val="1"/>
    </font>
    <font>
      <b/>
      <sz val="9"/>
      <name val="Arial Narrow"/>
      <family val="2"/>
    </font>
    <font>
      <sz val="9"/>
      <name val="Arial Narrow"/>
      <family val="2"/>
    </font>
    <font>
      <sz val="9"/>
      <name val="Calibri"/>
      <family val="2"/>
      <scheme val="minor"/>
    </font>
    <font>
      <sz val="9"/>
      <name val="Times New Roman"/>
      <family val="1"/>
    </font>
    <font>
      <b/>
      <u/>
      <sz val="14"/>
      <name val="Arial Narrow"/>
      <family val="2"/>
    </font>
    <font>
      <b/>
      <sz val="14"/>
      <name val="Arial Narrow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auto="1"/>
      </left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43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2" fillId="0" borderId="0"/>
  </cellStyleXfs>
  <cellXfs count="149">
    <xf numFmtId="0" fontId="0" fillId="0" borderId="0" xfId="0"/>
    <xf numFmtId="0" fontId="2" fillId="0" borderId="0" xfId="1" applyFont="1" applyFill="1" applyBorder="1" applyProtection="1"/>
    <xf numFmtId="0" fontId="6" fillId="0" borderId="1" xfId="1" applyFont="1" applyFill="1" applyBorder="1" applyAlignment="1" applyProtection="1">
      <alignment vertical="top"/>
    </xf>
    <xf numFmtId="0" fontId="6" fillId="0" borderId="1" xfId="1" applyFont="1" applyBorder="1" applyAlignment="1" applyProtection="1">
      <alignment vertical="top"/>
    </xf>
    <xf numFmtId="0" fontId="6" fillId="0" borderId="1" xfId="1" applyFont="1" applyBorder="1" applyAlignment="1" applyProtection="1">
      <alignment wrapText="1"/>
    </xf>
    <xf numFmtId="0" fontId="6" fillId="0" borderId="1" xfId="1" applyFont="1" applyBorder="1" applyProtection="1"/>
    <xf numFmtId="0" fontId="6" fillId="0" borderId="2" xfId="1" applyFont="1" applyBorder="1" applyProtection="1"/>
    <xf numFmtId="0" fontId="6" fillId="0" borderId="6" xfId="1" applyFont="1" applyBorder="1" applyProtection="1"/>
    <xf numFmtId="0" fontId="5" fillId="0" borderId="3" xfId="1" applyFont="1" applyBorder="1" applyProtection="1"/>
    <xf numFmtId="0" fontId="6" fillId="0" borderId="2" xfId="1" applyFont="1" applyBorder="1" applyAlignment="1" applyProtection="1">
      <alignment wrapText="1"/>
    </xf>
    <xf numFmtId="0" fontId="6" fillId="0" borderId="1" xfId="1" applyFont="1" applyBorder="1" applyAlignment="1" applyProtection="1">
      <alignment horizontal="left" indent="1"/>
    </xf>
    <xf numFmtId="0" fontId="6" fillId="0" borderId="0" xfId="1" applyFont="1" applyBorder="1" applyProtection="1"/>
    <xf numFmtId="4" fontId="2" fillId="0" borderId="0" xfId="1" applyNumberFormat="1" applyFont="1" applyBorder="1" applyAlignment="1" applyProtection="1">
      <alignment horizontal="center" wrapText="1"/>
    </xf>
    <xf numFmtId="0" fontId="5" fillId="0" borderId="0" xfId="1" applyFont="1" applyBorder="1" applyProtection="1"/>
    <xf numFmtId="0" fontId="2" fillId="0" borderId="0" xfId="1" applyFont="1" applyBorder="1" applyAlignment="1" applyProtection="1">
      <alignment wrapText="1"/>
    </xf>
    <xf numFmtId="0" fontId="8" fillId="0" borderId="0" xfId="1" applyFont="1" applyBorder="1" applyAlignment="1" applyProtection="1"/>
    <xf numFmtId="0" fontId="8" fillId="0" borderId="0" xfId="1" applyFont="1" applyBorder="1" applyAlignment="1" applyProtection="1">
      <alignment wrapText="1"/>
    </xf>
    <xf numFmtId="0" fontId="9" fillId="0" borderId="0" xfId="0" applyFont="1"/>
    <xf numFmtId="0" fontId="5" fillId="0" borderId="1" xfId="1" applyFont="1" applyBorder="1" applyProtection="1"/>
    <xf numFmtId="0" fontId="8" fillId="0" borderId="0" xfId="1" applyFont="1" applyFill="1" applyBorder="1" applyAlignment="1" applyProtection="1"/>
    <xf numFmtId="0" fontId="11" fillId="2" borderId="0" xfId="1" applyFont="1" applyFill="1"/>
    <xf numFmtId="0" fontId="11" fillId="2" borderId="0" xfId="1" applyFont="1" applyFill="1" applyAlignment="1">
      <alignment horizontal="center"/>
    </xf>
    <xf numFmtId="0" fontId="12" fillId="2" borderId="0" xfId="4" applyFont="1" applyFill="1" applyAlignment="1">
      <alignment horizontal="center"/>
    </xf>
    <xf numFmtId="0" fontId="13" fillId="2" borderId="0" xfId="0" applyFont="1" applyFill="1" applyBorder="1" applyAlignment="1">
      <alignment horizontal="left" vertical="top"/>
    </xf>
    <xf numFmtId="0" fontId="14" fillId="2" borderId="0" xfId="0" applyFont="1" applyFill="1" applyBorder="1" applyAlignment="1">
      <alignment horizontal="left" vertical="top"/>
    </xf>
    <xf numFmtId="0" fontId="15" fillId="2" borderId="0" xfId="0" applyFont="1" applyFill="1" applyAlignment="1">
      <alignment vertical="top"/>
    </xf>
    <xf numFmtId="0" fontId="17" fillId="2" borderId="0" xfId="0" applyFont="1" applyFill="1" applyBorder="1" applyAlignment="1">
      <alignment horizontal="left" vertical="top"/>
    </xf>
    <xf numFmtId="0" fontId="15" fillId="2" borderId="0" xfId="4" applyFont="1" applyFill="1" applyAlignment="1">
      <alignment vertical="center" wrapText="1"/>
    </xf>
    <xf numFmtId="0" fontId="16" fillId="2" borderId="0" xfId="4" applyFont="1" applyFill="1" applyAlignment="1">
      <alignment vertical="center" wrapText="1"/>
    </xf>
    <xf numFmtId="0" fontId="16" fillId="2" borderId="0" xfId="1" applyFont="1" applyFill="1" applyAlignment="1">
      <alignment horizontal="center"/>
    </xf>
    <xf numFmtId="0" fontId="16" fillId="2" borderId="0" xfId="0" applyFont="1" applyFill="1" applyAlignment="1">
      <alignment horizontal="right" vertical="top"/>
    </xf>
    <xf numFmtId="0" fontId="16" fillId="2" borderId="0" xfId="0" applyFont="1" applyFill="1" applyAlignment="1">
      <alignment vertical="top"/>
    </xf>
    <xf numFmtId="0" fontId="16" fillId="2" borderId="0" xfId="0" applyFont="1" applyFill="1" applyAlignment="1">
      <alignment horizontal="center" vertical="top"/>
    </xf>
    <xf numFmtId="0" fontId="15" fillId="2" borderId="3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0" fontId="15" fillId="2" borderId="7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/>
    </xf>
    <xf numFmtId="43" fontId="15" fillId="2" borderId="5" xfId="0" applyNumberFormat="1" applyFont="1" applyFill="1" applyBorder="1" applyAlignment="1">
      <alignment horizontal="center" vertical="center"/>
    </xf>
    <xf numFmtId="0" fontId="15" fillId="2" borderId="8" xfId="0" applyFont="1" applyFill="1" applyBorder="1" applyAlignment="1">
      <alignment horizontal="right" vertical="top" wrapText="1" readingOrder="1"/>
    </xf>
    <xf numFmtId="0" fontId="15" fillId="2" borderId="9" xfId="0" applyFont="1" applyFill="1" applyBorder="1" applyAlignment="1">
      <alignment vertical="top" wrapText="1"/>
    </xf>
    <xf numFmtId="0" fontId="8" fillId="2" borderId="9" xfId="0" applyFont="1" applyFill="1" applyBorder="1" applyAlignment="1">
      <alignment horizontal="center" vertical="top"/>
    </xf>
    <xf numFmtId="43" fontId="8" fillId="2" borderId="9" xfId="2" applyFont="1" applyFill="1" applyBorder="1" applyAlignment="1">
      <alignment vertical="top"/>
    </xf>
    <xf numFmtId="43" fontId="15" fillId="2" borderId="10" xfId="2" applyFont="1" applyFill="1" applyBorder="1" applyAlignment="1">
      <alignment vertical="top"/>
    </xf>
    <xf numFmtId="0" fontId="16" fillId="2" borderId="11" xfId="0" applyFont="1" applyFill="1" applyBorder="1" applyAlignment="1">
      <alignment horizontal="right" vertical="top" wrapText="1" readingOrder="1"/>
    </xf>
    <xf numFmtId="0" fontId="16" fillId="2" borderId="12" xfId="0" applyFont="1" applyFill="1" applyBorder="1" applyAlignment="1">
      <alignment vertical="top" wrapText="1"/>
    </xf>
    <xf numFmtId="0" fontId="16" fillId="2" borderId="12" xfId="0" applyFont="1" applyFill="1" applyBorder="1" applyAlignment="1">
      <alignment horizontal="center" vertical="top"/>
    </xf>
    <xf numFmtId="43" fontId="16" fillId="2" borderId="12" xfId="2" applyFont="1" applyFill="1" applyBorder="1" applyAlignment="1">
      <alignment horizontal="center" vertical="top"/>
    </xf>
    <xf numFmtId="43" fontId="16" fillId="2" borderId="12" xfId="2" applyFont="1" applyFill="1" applyBorder="1" applyAlignment="1">
      <alignment vertical="top"/>
    </xf>
    <xf numFmtId="43" fontId="16" fillId="2" borderId="13" xfId="2" applyFont="1" applyFill="1" applyBorder="1" applyAlignment="1">
      <alignment vertical="top"/>
    </xf>
    <xf numFmtId="0" fontId="16" fillId="2" borderId="12" xfId="0" applyFont="1" applyFill="1" applyBorder="1" applyAlignment="1">
      <alignment vertical="top"/>
    </xf>
    <xf numFmtId="0" fontId="15" fillId="2" borderId="11" xfId="0" applyFont="1" applyFill="1" applyBorder="1" applyAlignment="1">
      <alignment horizontal="right" vertical="top" wrapText="1" readingOrder="1"/>
    </xf>
    <xf numFmtId="0" fontId="15" fillId="2" borderId="12" xfId="0" applyFont="1" applyFill="1" applyBorder="1" applyAlignment="1">
      <alignment horizontal="center" vertical="top"/>
    </xf>
    <xf numFmtId="43" fontId="15" fillId="2" borderId="12" xfId="2" applyFont="1" applyFill="1" applyBorder="1" applyAlignment="1">
      <alignment horizontal="center" vertical="top"/>
    </xf>
    <xf numFmtId="43" fontId="15" fillId="2" borderId="12" xfId="2" applyFont="1" applyFill="1" applyBorder="1" applyAlignment="1">
      <alignment vertical="top"/>
    </xf>
    <xf numFmtId="43" fontId="15" fillId="2" borderId="13" xfId="2" applyFont="1" applyFill="1" applyBorder="1" applyAlignment="1">
      <alignment vertical="top"/>
    </xf>
    <xf numFmtId="0" fontId="16" fillId="2" borderId="9" xfId="0" applyFont="1" applyFill="1" applyBorder="1" applyAlignment="1">
      <alignment horizontal="center" vertical="top"/>
    </xf>
    <xf numFmtId="43" fontId="16" fillId="2" borderId="9" xfId="2" applyFont="1" applyFill="1" applyBorder="1" applyAlignment="1">
      <alignment horizontal="center" vertical="top"/>
    </xf>
    <xf numFmtId="43" fontId="16" fillId="2" borderId="9" xfId="2" applyFont="1" applyFill="1" applyBorder="1" applyAlignment="1">
      <alignment vertical="top"/>
    </xf>
    <xf numFmtId="0" fontId="15" fillId="2" borderId="14" xfId="0" applyFont="1" applyFill="1" applyBorder="1" applyAlignment="1">
      <alignment horizontal="center" vertical="center"/>
    </xf>
    <xf numFmtId="0" fontId="15" fillId="2" borderId="15" xfId="0" applyFont="1" applyFill="1" applyBorder="1" applyAlignment="1">
      <alignment horizontal="left" vertical="center"/>
    </xf>
    <xf numFmtId="10" fontId="15" fillId="2" borderId="15" xfId="3" applyNumberFormat="1" applyFont="1" applyFill="1" applyBorder="1" applyAlignment="1">
      <alignment horizontal="center" vertical="center"/>
    </xf>
    <xf numFmtId="0" fontId="15" fillId="2" borderId="15" xfId="0" applyFont="1" applyFill="1" applyBorder="1" applyAlignment="1">
      <alignment horizontal="center" vertical="center"/>
    </xf>
    <xf numFmtId="0" fontId="15" fillId="2" borderId="16" xfId="0" applyFont="1" applyFill="1" applyBorder="1" applyAlignment="1">
      <alignment horizontal="center" vertical="center"/>
    </xf>
    <xf numFmtId="43" fontId="15" fillId="2" borderId="17" xfId="2" applyFont="1" applyFill="1" applyBorder="1" applyAlignment="1">
      <alignment horizontal="center" vertical="center"/>
    </xf>
    <xf numFmtId="0" fontId="15" fillId="2" borderId="18" xfId="0" applyFont="1" applyFill="1" applyBorder="1" applyAlignment="1">
      <alignment horizontal="center" vertical="center"/>
    </xf>
    <xf numFmtId="0" fontId="15" fillId="2" borderId="19" xfId="0" applyFont="1" applyFill="1" applyBorder="1" applyAlignment="1">
      <alignment horizontal="left" vertical="center"/>
    </xf>
    <xf numFmtId="10" fontId="15" fillId="2" borderId="19" xfId="3" applyNumberFormat="1" applyFont="1" applyFill="1" applyBorder="1" applyAlignment="1">
      <alignment horizontal="center" vertical="center"/>
    </xf>
    <xf numFmtId="0" fontId="15" fillId="2" borderId="19" xfId="0" applyFont="1" applyFill="1" applyBorder="1" applyAlignment="1">
      <alignment horizontal="center" vertical="center"/>
    </xf>
    <xf numFmtId="0" fontId="15" fillId="2" borderId="20" xfId="0" applyFont="1" applyFill="1" applyBorder="1" applyAlignment="1">
      <alignment horizontal="center" vertical="center"/>
    </xf>
    <xf numFmtId="43" fontId="15" fillId="2" borderId="21" xfId="2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top"/>
    </xf>
    <xf numFmtId="0" fontId="18" fillId="2" borderId="0" xfId="0" applyFont="1" applyFill="1" applyBorder="1" applyAlignment="1">
      <alignment horizontal="left" vertical="top"/>
    </xf>
    <xf numFmtId="0" fontId="8" fillId="0" borderId="1" xfId="1" applyFont="1" applyFill="1" applyBorder="1" applyAlignment="1" applyProtection="1">
      <alignment horizontal="left" vertical="center"/>
    </xf>
    <xf numFmtId="0" fontId="8" fillId="0" borderId="22" xfId="1" applyFont="1" applyFill="1" applyBorder="1" applyAlignment="1" applyProtection="1">
      <alignment horizontal="left" vertical="center"/>
    </xf>
    <xf numFmtId="0" fontId="8" fillId="0" borderId="6" xfId="1" applyFont="1" applyFill="1" applyBorder="1" applyAlignment="1" applyProtection="1">
      <alignment horizontal="left" vertical="center"/>
    </xf>
    <xf numFmtId="0" fontId="5" fillId="0" borderId="23" xfId="1" applyFont="1" applyFill="1" applyBorder="1" applyAlignment="1" applyProtection="1">
      <alignment horizontal="center" vertical="center" wrapText="1"/>
    </xf>
    <xf numFmtId="0" fontId="5" fillId="0" borderId="24" xfId="1" applyFont="1" applyFill="1" applyBorder="1" applyAlignment="1" applyProtection="1">
      <alignment horizontal="center" vertical="center" wrapText="1"/>
    </xf>
    <xf numFmtId="0" fontId="5" fillId="0" borderId="25" xfId="1" applyFont="1" applyFill="1" applyBorder="1" applyAlignment="1" applyProtection="1">
      <alignment horizontal="center" vertical="center" wrapText="1"/>
    </xf>
    <xf numFmtId="0" fontId="5" fillId="0" borderId="26" xfId="1" applyFont="1" applyFill="1" applyBorder="1" applyAlignment="1" applyProtection="1">
      <alignment horizontal="center" vertical="center" wrapText="1"/>
    </xf>
    <xf numFmtId="4" fontId="6" fillId="0" borderId="6" xfId="1" applyNumberFormat="1" applyFont="1" applyFill="1" applyBorder="1" applyAlignment="1" applyProtection="1">
      <alignment horizontal="center" vertical="top" wrapText="1"/>
    </xf>
    <xf numFmtId="0" fontId="4" fillId="0" borderId="3" xfId="1" applyFont="1" applyFill="1" applyBorder="1" applyAlignment="1" applyProtection="1">
      <alignment horizontal="center" vertical="center"/>
    </xf>
    <xf numFmtId="0" fontId="4" fillId="0" borderId="4" xfId="1" applyFont="1" applyFill="1" applyBorder="1" applyAlignment="1" applyProtection="1">
      <alignment horizontal="center" vertical="center"/>
    </xf>
    <xf numFmtId="0" fontId="0" fillId="0" borderId="4" xfId="0" applyBorder="1"/>
    <xf numFmtId="0" fontId="0" fillId="0" borderId="5" xfId="0" applyBorder="1"/>
    <xf numFmtId="0" fontId="7" fillId="0" borderId="2" xfId="1" applyFont="1" applyBorder="1" applyAlignment="1" applyProtection="1">
      <alignment horizontal="left" indent="1"/>
    </xf>
    <xf numFmtId="0" fontId="6" fillId="0" borderId="6" xfId="1" applyFont="1" applyBorder="1" applyAlignment="1" applyProtection="1">
      <alignment horizontal="left" indent="1"/>
    </xf>
    <xf numFmtId="0" fontId="5" fillId="0" borderId="4" xfId="1" applyFont="1" applyBorder="1" applyProtection="1"/>
    <xf numFmtId="0" fontId="8" fillId="0" borderId="27" xfId="1" applyFont="1" applyFill="1" applyBorder="1" applyAlignment="1" applyProtection="1">
      <alignment horizontal="left" vertical="center"/>
    </xf>
    <xf numFmtId="4" fontId="6" fillId="0" borderId="28" xfId="1" applyNumberFormat="1" applyFont="1" applyFill="1" applyBorder="1" applyAlignment="1" applyProtection="1">
      <alignment horizontal="center" vertical="top" wrapText="1"/>
    </xf>
    <xf numFmtId="0" fontId="6" fillId="0" borderId="29" xfId="1" applyFont="1" applyFill="1" applyBorder="1" applyAlignment="1" applyProtection="1">
      <alignment vertical="top"/>
    </xf>
    <xf numFmtId="0" fontId="6" fillId="0" borderId="29" xfId="1" applyFont="1" applyBorder="1" applyAlignment="1" applyProtection="1">
      <alignment vertical="top"/>
    </xf>
    <xf numFmtId="0" fontId="6" fillId="0" borderId="29" xfId="1" applyFont="1" applyBorder="1" applyAlignment="1" applyProtection="1">
      <alignment wrapText="1"/>
    </xf>
    <xf numFmtId="0" fontId="6" fillId="0" borderId="29" xfId="1" applyFont="1" applyBorder="1" applyProtection="1"/>
    <xf numFmtId="0" fontId="6" fillId="0" borderId="31" xfId="1" applyFont="1" applyBorder="1" applyProtection="1"/>
    <xf numFmtId="0" fontId="8" fillId="0" borderId="29" xfId="1" applyFont="1" applyFill="1" applyBorder="1" applyAlignment="1" applyProtection="1">
      <alignment horizontal="left" vertical="center"/>
    </xf>
    <xf numFmtId="0" fontId="6" fillId="0" borderId="29" xfId="1" applyFont="1" applyBorder="1" applyAlignment="1" applyProtection="1">
      <alignment horizontal="left" indent="1"/>
    </xf>
    <xf numFmtId="0" fontId="6" fillId="0" borderId="27" xfId="1" applyFont="1" applyBorder="1" applyAlignment="1" applyProtection="1">
      <alignment horizontal="left" indent="1"/>
    </xf>
    <xf numFmtId="0" fontId="5" fillId="0" borderId="29" xfId="1" applyFont="1" applyBorder="1" applyProtection="1"/>
    <xf numFmtId="0" fontId="6" fillId="0" borderId="31" xfId="1" applyFont="1" applyBorder="1" applyAlignment="1" applyProtection="1">
      <alignment vertical="center" wrapText="1"/>
    </xf>
    <xf numFmtId="0" fontId="6" fillId="0" borderId="27" xfId="1" applyFont="1" applyBorder="1" applyProtection="1"/>
    <xf numFmtId="0" fontId="6" fillId="0" borderId="0" xfId="1" applyFont="1" applyBorder="1" applyAlignment="1" applyProtection="1">
      <alignment vertical="center" wrapText="1"/>
    </xf>
    <xf numFmtId="0" fontId="6" fillId="0" borderId="31" xfId="1" applyFont="1" applyBorder="1" applyAlignment="1" applyProtection="1">
      <alignment horizontal="left" indent="1"/>
    </xf>
    <xf numFmtId="0" fontId="8" fillId="0" borderId="0" xfId="1" applyFont="1" applyBorder="1" applyProtection="1"/>
    <xf numFmtId="0" fontId="20" fillId="2" borderId="0" xfId="4" applyFont="1" applyFill="1" applyAlignment="1">
      <alignment horizontal="center"/>
    </xf>
    <xf numFmtId="4" fontId="6" fillId="2" borderId="1" xfId="1" applyNumberFormat="1" applyFont="1" applyFill="1" applyBorder="1" applyAlignment="1" applyProtection="1">
      <alignment vertical="center" wrapText="1"/>
    </xf>
    <xf numFmtId="4" fontId="6" fillId="2" borderId="30" xfId="1" applyNumberFormat="1" applyFont="1" applyFill="1" applyBorder="1" applyAlignment="1" applyProtection="1">
      <alignment vertical="center" wrapText="1"/>
    </xf>
    <xf numFmtId="4" fontId="6" fillId="0" borderId="1" xfId="1" quotePrefix="1" applyNumberFormat="1" applyFont="1" applyFill="1" applyBorder="1" applyAlignment="1" applyProtection="1">
      <alignment vertical="center" wrapText="1"/>
    </xf>
    <xf numFmtId="4" fontId="6" fillId="0" borderId="30" xfId="1" quotePrefix="1" applyNumberFormat="1" applyFont="1" applyFill="1" applyBorder="1" applyAlignment="1" applyProtection="1">
      <alignment vertical="center" wrapText="1"/>
    </xf>
    <xf numFmtId="4" fontId="5" fillId="0" borderId="1" xfId="1" applyNumberFormat="1" applyFont="1" applyFill="1" applyBorder="1" applyAlignment="1" applyProtection="1">
      <alignment vertical="center" wrapText="1"/>
    </xf>
    <xf numFmtId="4" fontId="5" fillId="0" borderId="30" xfId="1" applyNumberFormat="1" applyFont="1" applyFill="1" applyBorder="1" applyAlignment="1" applyProtection="1">
      <alignment vertical="center" wrapText="1"/>
    </xf>
    <xf numFmtId="4" fontId="6" fillId="0" borderId="2" xfId="1" applyNumberFormat="1" applyFont="1" applyBorder="1" applyAlignment="1" applyProtection="1">
      <alignment vertical="center" wrapText="1"/>
    </xf>
    <xf numFmtId="4" fontId="6" fillId="0" borderId="32" xfId="1" applyNumberFormat="1" applyFont="1" applyBorder="1" applyAlignment="1" applyProtection="1">
      <alignment vertical="center" wrapText="1"/>
    </xf>
    <xf numFmtId="4" fontId="6" fillId="0" borderId="1" xfId="1" quotePrefix="1" applyNumberFormat="1" applyFont="1" applyBorder="1" applyAlignment="1" applyProtection="1">
      <alignment vertical="center" wrapText="1"/>
    </xf>
    <xf numFmtId="4" fontId="6" fillId="0" borderId="30" xfId="1" quotePrefix="1" applyNumberFormat="1" applyFont="1" applyBorder="1" applyAlignment="1" applyProtection="1">
      <alignment vertical="center" wrapText="1"/>
    </xf>
    <xf numFmtId="4" fontId="6" fillId="0" borderId="6" xfId="1" quotePrefix="1" applyNumberFormat="1" applyFont="1" applyBorder="1" applyAlignment="1" applyProtection="1">
      <alignment vertical="center" wrapText="1"/>
    </xf>
    <xf numFmtId="4" fontId="6" fillId="0" borderId="28" xfId="1" quotePrefix="1" applyNumberFormat="1" applyFont="1" applyBorder="1" applyAlignment="1" applyProtection="1">
      <alignment vertical="center" wrapText="1"/>
    </xf>
    <xf numFmtId="4" fontId="21" fillId="0" borderId="1" xfId="1" quotePrefix="1" applyNumberFormat="1" applyFont="1" applyBorder="1" applyAlignment="1" applyProtection="1">
      <alignment vertical="center" wrapText="1"/>
    </xf>
    <xf numFmtId="4" fontId="21" fillId="0" borderId="30" xfId="1" quotePrefix="1" applyNumberFormat="1" applyFont="1" applyBorder="1" applyAlignment="1" applyProtection="1">
      <alignment vertical="center" wrapText="1"/>
    </xf>
    <xf numFmtId="4" fontId="6" fillId="0" borderId="1" xfId="1" applyNumberFormat="1" applyFont="1" applyBorder="1" applyAlignment="1" applyProtection="1">
      <alignment vertical="center" wrapText="1"/>
    </xf>
    <xf numFmtId="4" fontId="6" fillId="0" borderId="30" xfId="1" applyNumberFormat="1" applyFont="1" applyBorder="1" applyAlignment="1" applyProtection="1">
      <alignment vertical="center" wrapText="1"/>
    </xf>
    <xf numFmtId="4" fontId="22" fillId="0" borderId="6" xfId="1" applyNumberFormat="1" applyFont="1" applyBorder="1" applyAlignment="1" applyProtection="1">
      <alignment vertical="center" wrapText="1"/>
    </xf>
    <xf numFmtId="4" fontId="22" fillId="0" borderId="28" xfId="1" applyNumberFormat="1" applyFont="1" applyBorder="1" applyAlignment="1" applyProtection="1">
      <alignment vertical="center" wrapText="1"/>
    </xf>
    <xf numFmtId="4" fontId="21" fillId="0" borderId="4" xfId="1" quotePrefix="1" applyNumberFormat="1" applyFont="1" applyBorder="1" applyAlignment="1" applyProtection="1">
      <alignment vertical="center" wrapText="1"/>
    </xf>
    <xf numFmtId="4" fontId="21" fillId="0" borderId="5" xfId="1" quotePrefix="1" applyNumberFormat="1" applyFont="1" applyBorder="1" applyAlignment="1" applyProtection="1">
      <alignment vertical="center" wrapText="1"/>
    </xf>
    <xf numFmtId="4" fontId="5" fillId="2" borderId="1" xfId="1" quotePrefix="1" applyNumberFormat="1" applyFont="1" applyFill="1" applyBorder="1" applyAlignment="1" applyProtection="1">
      <alignment vertical="center" wrapText="1"/>
    </xf>
    <xf numFmtId="4" fontId="5" fillId="2" borderId="30" xfId="1" quotePrefix="1" applyNumberFormat="1" applyFont="1" applyFill="1" applyBorder="1" applyAlignment="1" applyProtection="1">
      <alignment vertical="center" wrapText="1"/>
    </xf>
    <xf numFmtId="4" fontId="6" fillId="2" borderId="2" xfId="1" applyNumberFormat="1" applyFont="1" applyFill="1" applyBorder="1" applyAlignment="1" applyProtection="1">
      <alignment vertical="center" wrapText="1"/>
    </xf>
    <xf numFmtId="4" fontId="6" fillId="2" borderId="32" xfId="1" applyNumberFormat="1" applyFont="1" applyFill="1" applyBorder="1" applyAlignment="1" applyProtection="1">
      <alignment vertical="center" wrapText="1"/>
    </xf>
    <xf numFmtId="4" fontId="6" fillId="2" borderId="4" xfId="1" quotePrefix="1" applyNumberFormat="1" applyFont="1" applyFill="1" applyBorder="1" applyAlignment="1" applyProtection="1">
      <alignment vertical="center" wrapText="1"/>
    </xf>
    <xf numFmtId="4" fontId="6" fillId="2" borderId="5" xfId="1" quotePrefix="1" applyNumberFormat="1" applyFont="1" applyFill="1" applyBorder="1" applyAlignment="1" applyProtection="1">
      <alignment vertical="center" wrapText="1"/>
    </xf>
    <xf numFmtId="4" fontId="6" fillId="2" borderId="6" xfId="1" applyNumberFormat="1" applyFont="1" applyFill="1" applyBorder="1" applyAlignment="1" applyProtection="1">
      <alignment vertical="center" wrapText="1"/>
    </xf>
    <xf numFmtId="4" fontId="6" fillId="2" borderId="28" xfId="1" applyNumberFormat="1" applyFont="1" applyFill="1" applyBorder="1" applyAlignment="1" applyProtection="1">
      <alignment vertical="center" wrapText="1"/>
    </xf>
    <xf numFmtId="4" fontId="6" fillId="0" borderId="2" xfId="1" quotePrefix="1" applyNumberFormat="1" applyFont="1" applyBorder="1" applyAlignment="1" applyProtection="1">
      <alignment vertical="center" wrapText="1"/>
    </xf>
    <xf numFmtId="4" fontId="6" fillId="0" borderId="32" xfId="1" quotePrefix="1" applyNumberFormat="1" applyFont="1" applyBorder="1" applyAlignment="1" applyProtection="1">
      <alignment vertical="center" wrapText="1"/>
    </xf>
    <xf numFmtId="4" fontId="5" fillId="0" borderId="4" xfId="1" quotePrefix="1" applyNumberFormat="1" applyFont="1" applyBorder="1" applyAlignment="1" applyProtection="1">
      <alignment vertical="center" wrapText="1"/>
    </xf>
    <xf numFmtId="4" fontId="5" fillId="0" borderId="5" xfId="1" quotePrefix="1" applyNumberFormat="1" applyFont="1" applyBorder="1" applyAlignment="1" applyProtection="1">
      <alignment vertical="center" wrapText="1"/>
    </xf>
    <xf numFmtId="0" fontId="19" fillId="2" borderId="0" xfId="1" applyFont="1" applyFill="1" applyAlignment="1">
      <alignment horizontal="center" vertical="center"/>
    </xf>
    <xf numFmtId="0" fontId="16" fillId="2" borderId="0" xfId="4" applyFont="1" applyFill="1" applyAlignment="1">
      <alignment horizontal="left" vertical="center" wrapText="1"/>
    </xf>
    <xf numFmtId="0" fontId="15" fillId="2" borderId="1" xfId="0" applyFont="1" applyFill="1" applyBorder="1" applyAlignment="1">
      <alignment horizontal="left" vertical="top" wrapText="1"/>
    </xf>
    <xf numFmtId="0" fontId="8" fillId="0" borderId="0" xfId="1" applyFont="1" applyBorder="1" applyAlignment="1" applyProtection="1">
      <alignment horizontal="left" vertical="top" wrapText="1"/>
    </xf>
    <xf numFmtId="0" fontId="3" fillId="0" borderId="0" xfId="1" applyFont="1" applyBorder="1" applyAlignment="1" applyProtection="1">
      <alignment horizontal="center" vertical="center" wrapText="1"/>
    </xf>
    <xf numFmtId="0" fontId="4" fillId="0" borderId="0" xfId="1" applyFont="1" applyBorder="1" applyAlignment="1" applyProtection="1">
      <alignment horizontal="center" wrapText="1"/>
    </xf>
    <xf numFmtId="0" fontId="1" fillId="0" borderId="0" xfId="0" applyFont="1" applyAlignment="1" applyProtection="1">
      <alignment horizontal="center" vertical="center"/>
    </xf>
    <xf numFmtId="0" fontId="5" fillId="0" borderId="0" xfId="1" applyFont="1" applyBorder="1" applyAlignment="1" applyProtection="1">
      <alignment horizontal="center"/>
    </xf>
    <xf numFmtId="0" fontId="5" fillId="0" borderId="23" xfId="1" applyFont="1" applyFill="1" applyBorder="1" applyAlignment="1" applyProtection="1">
      <alignment horizontal="center" vertical="center" wrapText="1"/>
    </xf>
    <xf numFmtId="0" fontId="5" fillId="0" borderId="26" xfId="1" applyFont="1" applyFill="1" applyBorder="1" applyAlignment="1" applyProtection="1">
      <alignment horizontal="center" vertical="center" wrapText="1"/>
    </xf>
    <xf numFmtId="4" fontId="4" fillId="0" borderId="7" xfId="1" quotePrefix="1" applyNumberFormat="1" applyFont="1" applyBorder="1" applyAlignment="1" applyProtection="1">
      <alignment horizontal="center" vertical="center" wrapText="1"/>
    </xf>
    <xf numFmtId="4" fontId="4" fillId="0" borderId="33" xfId="1" quotePrefix="1" applyNumberFormat="1" applyFont="1" applyBorder="1" applyAlignment="1" applyProtection="1">
      <alignment horizontal="center" vertical="center" wrapText="1"/>
    </xf>
  </cellXfs>
  <cellStyles count="5">
    <cellStyle name="Millares" xfId="2" builtinId="3"/>
    <cellStyle name="Normal" xfId="0" builtinId="0"/>
    <cellStyle name="Normal 2" xfId="1"/>
    <cellStyle name="Normal 2 2 2" xfId="4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53010</xdr:colOff>
      <xdr:row>1</xdr:row>
      <xdr:rowOff>66263</xdr:rowOff>
    </xdr:from>
    <xdr:to>
      <xdr:col>2</xdr:col>
      <xdr:colOff>111690</xdr:colOff>
      <xdr:row>3</xdr:row>
      <xdr:rowOff>43816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C638CB1-023D-4D89-98E4-8D967FF7BEB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46" t="12268" r="8510" b="8070"/>
        <a:stretch/>
      </xdr:blipFill>
      <xdr:spPr bwMode="auto">
        <a:xfrm>
          <a:off x="312090" y="241523"/>
          <a:ext cx="797820" cy="419513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52"/>
  <sheetViews>
    <sheetView tabSelected="1" topLeftCell="A10" workbookViewId="0">
      <selection activeCell="C14" sqref="C14"/>
    </sheetView>
  </sheetViews>
  <sheetFormatPr baseColWidth="10" defaultColWidth="11.5703125" defaultRowHeight="15" x14ac:dyDescent="0.25"/>
  <cols>
    <col min="1" max="1" width="3.7109375" style="23" customWidth="1"/>
    <col min="2" max="2" width="10.7109375" style="23" customWidth="1"/>
    <col min="3" max="3" width="47.42578125" style="23" customWidth="1"/>
    <col min="4" max="4" width="5.42578125" style="23" bestFit="1" customWidth="1"/>
    <col min="5" max="5" width="5.42578125" style="23" customWidth="1"/>
    <col min="6" max="6" width="12.42578125" style="23" customWidth="1"/>
    <col min="7" max="7" width="11.7109375" style="23" customWidth="1"/>
    <col min="8" max="8" width="14.7109375" style="23" customWidth="1"/>
    <col min="9" max="9" width="3.140625" style="23" customWidth="1"/>
    <col min="10" max="16384" width="11.5703125" style="23"/>
  </cols>
  <sheetData>
    <row r="1" spans="2:8" ht="16.5" x14ac:dyDescent="0.3">
      <c r="B1" s="20"/>
      <c r="C1" s="20"/>
      <c r="D1" s="21"/>
      <c r="E1" s="21"/>
      <c r="F1" s="20"/>
      <c r="G1" s="20"/>
      <c r="H1" s="20"/>
    </row>
    <row r="2" spans="2:8" ht="18" x14ac:dyDescent="0.25">
      <c r="B2" s="137" t="s">
        <v>15</v>
      </c>
      <c r="C2" s="137"/>
      <c r="D2" s="137"/>
      <c r="E2" s="137"/>
      <c r="F2" s="137"/>
      <c r="G2" s="137"/>
      <c r="H2" s="137"/>
    </row>
    <row r="3" spans="2:8" ht="18" x14ac:dyDescent="0.25">
      <c r="B3" s="104"/>
      <c r="C3" s="104"/>
      <c r="D3" s="104"/>
      <c r="E3" s="104"/>
      <c r="F3" s="104"/>
      <c r="G3" s="104"/>
      <c r="H3" s="104"/>
    </row>
    <row r="4" spans="2:8" ht="18" x14ac:dyDescent="0.25">
      <c r="B4" s="137" t="s">
        <v>16</v>
      </c>
      <c r="C4" s="137"/>
      <c r="D4" s="137"/>
      <c r="E4" s="137"/>
      <c r="F4" s="137"/>
      <c r="G4" s="137"/>
      <c r="H4" s="137"/>
    </row>
    <row r="5" spans="2:8" ht="16.5" x14ac:dyDescent="0.3">
      <c r="B5" s="22"/>
      <c r="C5" s="22"/>
      <c r="D5" s="22"/>
      <c r="E5" s="22"/>
      <c r="F5" s="22"/>
      <c r="G5" s="22"/>
      <c r="H5" s="22"/>
    </row>
    <row r="6" spans="2:8" s="26" customFormat="1" ht="13.5" x14ac:dyDescent="0.25">
      <c r="B6" s="25" t="s">
        <v>17</v>
      </c>
      <c r="C6" s="138" t="s">
        <v>18</v>
      </c>
      <c r="D6" s="138"/>
      <c r="E6" s="138"/>
      <c r="F6" s="138"/>
      <c r="G6" s="138"/>
      <c r="H6" s="138"/>
    </row>
    <row r="7" spans="2:8" s="26" customFormat="1" ht="13.5" x14ac:dyDescent="0.25">
      <c r="B7" s="27" t="s">
        <v>19</v>
      </c>
      <c r="C7" s="28" t="s">
        <v>20</v>
      </c>
      <c r="D7" s="29"/>
      <c r="E7" s="29"/>
      <c r="F7" s="29"/>
      <c r="G7" s="29"/>
      <c r="H7" s="29"/>
    </row>
    <row r="8" spans="2:8" s="26" customFormat="1" ht="13.5" x14ac:dyDescent="0.25">
      <c r="B8" s="27" t="s">
        <v>21</v>
      </c>
      <c r="C8" s="28" t="s">
        <v>20</v>
      </c>
      <c r="D8" s="29"/>
      <c r="E8" s="29"/>
      <c r="F8" s="29"/>
      <c r="G8" s="29"/>
      <c r="H8" s="29"/>
    </row>
    <row r="9" spans="2:8" s="26" customFormat="1" ht="14.25" thickBot="1" x14ac:dyDescent="0.3">
      <c r="B9" s="30"/>
      <c r="C9" s="31"/>
      <c r="D9" s="32"/>
      <c r="E9" s="32"/>
      <c r="F9" s="29"/>
      <c r="G9" s="29"/>
      <c r="H9" s="29"/>
    </row>
    <row r="10" spans="2:8" s="26" customFormat="1" ht="22.15" customHeight="1" thickBot="1" x14ac:dyDescent="0.3">
      <c r="B10" s="33" t="s">
        <v>22</v>
      </c>
      <c r="C10" s="34" t="s">
        <v>2</v>
      </c>
      <c r="D10" s="35" t="s">
        <v>23</v>
      </c>
      <c r="E10" s="35" t="s">
        <v>24</v>
      </c>
      <c r="F10" s="36" t="s">
        <v>25</v>
      </c>
      <c r="G10" s="34" t="s">
        <v>26</v>
      </c>
      <c r="H10" s="37" t="s">
        <v>27</v>
      </c>
    </row>
    <row r="11" spans="2:8" s="26" customFormat="1" ht="14.25" thickBot="1" x14ac:dyDescent="0.3">
      <c r="B11" s="33"/>
      <c r="C11" s="34" t="s">
        <v>28</v>
      </c>
      <c r="D11" s="35"/>
      <c r="E11" s="35"/>
      <c r="F11" s="36"/>
      <c r="G11" s="34"/>
      <c r="H11" s="38">
        <f>+SUM(H13:H16)</f>
        <v>190238.17999999993</v>
      </c>
    </row>
    <row r="12" spans="2:8" s="26" customFormat="1" ht="13.5" x14ac:dyDescent="0.25">
      <c r="B12" s="39">
        <v>1</v>
      </c>
      <c r="C12" s="40" t="s">
        <v>29</v>
      </c>
      <c r="D12" s="41"/>
      <c r="E12" s="41"/>
      <c r="F12" s="42"/>
      <c r="G12" s="42"/>
      <c r="H12" s="43">
        <f>SUM(H13:H16)</f>
        <v>190238.17999999993</v>
      </c>
    </row>
    <row r="13" spans="2:8" s="26" customFormat="1" ht="13.5" x14ac:dyDescent="0.25">
      <c r="B13" s="44">
        <v>1.03</v>
      </c>
      <c r="C13" s="45" t="s">
        <v>30</v>
      </c>
      <c r="D13" s="46" t="s">
        <v>31</v>
      </c>
      <c r="E13" s="46">
        <v>1</v>
      </c>
      <c r="F13" s="47">
        <v>11</v>
      </c>
      <c r="G13" s="48">
        <f>'A1'!$C$35</f>
        <v>3821.08</v>
      </c>
      <c r="H13" s="49">
        <f>F13*G13</f>
        <v>42031.88</v>
      </c>
    </row>
    <row r="14" spans="2:8" s="26" customFormat="1" ht="13.5" x14ac:dyDescent="0.25">
      <c r="B14" s="44">
        <v>1.02</v>
      </c>
      <c r="C14" s="50" t="s">
        <v>32</v>
      </c>
      <c r="D14" s="46" t="s">
        <v>31</v>
      </c>
      <c r="E14" s="46">
        <v>1</v>
      </c>
      <c r="F14" s="47">
        <v>11</v>
      </c>
      <c r="G14" s="48">
        <f>'A1'!$D$35</f>
        <v>4491.0999999999995</v>
      </c>
      <c r="H14" s="49">
        <f>F14*G14</f>
        <v>49402.099999999991</v>
      </c>
    </row>
    <row r="15" spans="2:8" s="26" customFormat="1" ht="27" x14ac:dyDescent="0.25">
      <c r="B15" s="44">
        <v>1.03</v>
      </c>
      <c r="C15" s="45" t="s">
        <v>33</v>
      </c>
      <c r="D15" s="46" t="s">
        <v>31</v>
      </c>
      <c r="E15" s="46">
        <v>1</v>
      </c>
      <c r="F15" s="47">
        <v>11</v>
      </c>
      <c r="G15" s="48">
        <f>'A1'!$D$35</f>
        <v>4491.0999999999995</v>
      </c>
      <c r="H15" s="49">
        <f>F15*G15</f>
        <v>49402.099999999991</v>
      </c>
    </row>
    <row r="16" spans="2:8" s="26" customFormat="1" ht="13.5" x14ac:dyDescent="0.25">
      <c r="B16" s="44">
        <v>1.04</v>
      </c>
      <c r="C16" s="45" t="s">
        <v>34</v>
      </c>
      <c r="D16" s="46" t="s">
        <v>31</v>
      </c>
      <c r="E16" s="46">
        <v>1</v>
      </c>
      <c r="F16" s="47">
        <v>11</v>
      </c>
      <c r="G16" s="48">
        <f>'A1'!$D$35</f>
        <v>4491.0999999999995</v>
      </c>
      <c r="H16" s="49">
        <f>F16*G16</f>
        <v>49402.099999999991</v>
      </c>
    </row>
    <row r="17" spans="2:8" s="26" customFormat="1" ht="14.25" thickBot="1" x14ac:dyDescent="0.3">
      <c r="B17" s="51"/>
      <c r="C17" s="45"/>
      <c r="D17" s="52"/>
      <c r="E17" s="52"/>
      <c r="F17" s="53"/>
      <c r="G17" s="54"/>
      <c r="H17" s="55"/>
    </row>
    <row r="18" spans="2:8" s="26" customFormat="1" ht="14.25" thickBot="1" x14ac:dyDescent="0.3">
      <c r="B18" s="33"/>
      <c r="C18" s="34" t="s">
        <v>35</v>
      </c>
      <c r="D18" s="35"/>
      <c r="E18" s="35"/>
      <c r="F18" s="36"/>
      <c r="G18" s="34"/>
      <c r="H18" s="38">
        <f>+SUM(H20:H23)</f>
        <v>190238.17999999993</v>
      </c>
    </row>
    <row r="19" spans="2:8" s="26" customFormat="1" ht="13.5" x14ac:dyDescent="0.25">
      <c r="B19" s="39">
        <v>1</v>
      </c>
      <c r="C19" s="40" t="s">
        <v>29</v>
      </c>
      <c r="D19" s="41"/>
      <c r="E19" s="56"/>
      <c r="F19" s="57"/>
      <c r="G19" s="58"/>
      <c r="H19" s="43">
        <f>SUM(H20:H23)</f>
        <v>190238.17999999993</v>
      </c>
    </row>
    <row r="20" spans="2:8" s="26" customFormat="1" ht="13.5" x14ac:dyDescent="0.25">
      <c r="B20" s="44">
        <v>1.03</v>
      </c>
      <c r="C20" s="45" t="s">
        <v>30</v>
      </c>
      <c r="D20" s="46" t="s">
        <v>31</v>
      </c>
      <c r="E20" s="46">
        <v>1</v>
      </c>
      <c r="F20" s="47">
        <v>11</v>
      </c>
      <c r="G20" s="48">
        <f>'A1'!$C$35</f>
        <v>3821.08</v>
      </c>
      <c r="H20" s="49">
        <f>F20*G20</f>
        <v>42031.88</v>
      </c>
    </row>
    <row r="21" spans="2:8" s="26" customFormat="1" ht="13.5" x14ac:dyDescent="0.25">
      <c r="B21" s="44">
        <v>1.02</v>
      </c>
      <c r="C21" s="50" t="s">
        <v>32</v>
      </c>
      <c r="D21" s="46" t="s">
        <v>31</v>
      </c>
      <c r="E21" s="46">
        <v>1</v>
      </c>
      <c r="F21" s="47">
        <v>11</v>
      </c>
      <c r="G21" s="48">
        <f>'A1'!$D$35</f>
        <v>4491.0999999999995</v>
      </c>
      <c r="H21" s="49">
        <f>F21*G21</f>
        <v>49402.099999999991</v>
      </c>
    </row>
    <row r="22" spans="2:8" s="26" customFormat="1" ht="27" x14ac:dyDescent="0.25">
      <c r="B22" s="44">
        <v>1.03</v>
      </c>
      <c r="C22" s="45" t="s">
        <v>33</v>
      </c>
      <c r="D22" s="46" t="s">
        <v>31</v>
      </c>
      <c r="E22" s="46">
        <v>1</v>
      </c>
      <c r="F22" s="47">
        <v>11</v>
      </c>
      <c r="G22" s="48">
        <f>'A1'!$D$35</f>
        <v>4491.0999999999995</v>
      </c>
      <c r="H22" s="49">
        <f>F22*G22</f>
        <v>49402.099999999991</v>
      </c>
    </row>
    <row r="23" spans="2:8" s="26" customFormat="1" ht="13.5" x14ac:dyDescent="0.25">
      <c r="B23" s="44">
        <v>1.04</v>
      </c>
      <c r="C23" s="45" t="s">
        <v>34</v>
      </c>
      <c r="D23" s="46" t="s">
        <v>31</v>
      </c>
      <c r="E23" s="46">
        <v>1</v>
      </c>
      <c r="F23" s="47">
        <v>11</v>
      </c>
      <c r="G23" s="48">
        <f>'A1'!$D$35</f>
        <v>4491.0999999999995</v>
      </c>
      <c r="H23" s="49">
        <f>F23*G23</f>
        <v>49402.099999999991</v>
      </c>
    </row>
    <row r="24" spans="2:8" s="26" customFormat="1" ht="13.5" x14ac:dyDescent="0.25">
      <c r="B24" s="51"/>
      <c r="C24" s="45"/>
      <c r="D24" s="52"/>
      <c r="E24" s="46"/>
      <c r="F24" s="48"/>
      <c r="G24" s="48"/>
      <c r="H24" s="49"/>
    </row>
    <row r="25" spans="2:8" s="26" customFormat="1" ht="13.5" x14ac:dyDescent="0.25">
      <c r="B25" s="59"/>
      <c r="C25" s="60" t="s">
        <v>36</v>
      </c>
      <c r="D25" s="61"/>
      <c r="E25" s="61"/>
      <c r="F25" s="62"/>
      <c r="G25" s="63"/>
      <c r="H25" s="64">
        <f>+H18+H11</f>
        <v>380476.35999999987</v>
      </c>
    </row>
    <row r="26" spans="2:8" s="26" customFormat="1" ht="13.5" x14ac:dyDescent="0.25">
      <c r="B26" s="59"/>
      <c r="C26" s="60" t="s">
        <v>37</v>
      </c>
      <c r="D26" s="61"/>
      <c r="E26" s="61"/>
      <c r="F26" s="62"/>
      <c r="G26" s="61">
        <v>0.18</v>
      </c>
      <c r="H26" s="64">
        <f>+H25*0.18</f>
        <v>68485.744799999971</v>
      </c>
    </row>
    <row r="27" spans="2:8" s="26" customFormat="1" ht="14.25" thickBot="1" x14ac:dyDescent="0.3">
      <c r="B27" s="65"/>
      <c r="C27" s="66" t="s">
        <v>38</v>
      </c>
      <c r="D27" s="67"/>
      <c r="E27" s="67"/>
      <c r="F27" s="68"/>
      <c r="G27" s="69"/>
      <c r="H27" s="70">
        <f>+H26+H25</f>
        <v>448962.10479999986</v>
      </c>
    </row>
    <row r="28" spans="2:8" s="26" customFormat="1" ht="12" x14ac:dyDescent="0.25"/>
    <row r="29" spans="2:8" s="26" customFormat="1" ht="12" x14ac:dyDescent="0.25"/>
    <row r="30" spans="2:8" s="26" customFormat="1" ht="53.45" customHeight="1" x14ac:dyDescent="0.25">
      <c r="B30" s="71"/>
      <c r="C30" s="139" t="s">
        <v>68</v>
      </c>
      <c r="D30" s="139"/>
      <c r="E30" s="139"/>
      <c r="F30" s="139"/>
      <c r="G30" s="139"/>
      <c r="H30" s="139"/>
    </row>
    <row r="31" spans="2:8" s="26" customFormat="1" ht="12" x14ac:dyDescent="0.25">
      <c r="C31" s="72"/>
    </row>
    <row r="32" spans="2:8" s="26" customFormat="1" ht="12" x14ac:dyDescent="0.25">
      <c r="C32" s="72"/>
    </row>
    <row r="33" spans="2:3" s="26" customFormat="1" ht="12" x14ac:dyDescent="0.25">
      <c r="C33" s="72"/>
    </row>
    <row r="34" spans="2:3" x14ac:dyDescent="0.25">
      <c r="C34" s="24"/>
    </row>
    <row r="35" spans="2:3" x14ac:dyDescent="0.25">
      <c r="C35" s="24"/>
    </row>
    <row r="36" spans="2:3" x14ac:dyDescent="0.25">
      <c r="C36" s="24"/>
    </row>
    <row r="37" spans="2:3" x14ac:dyDescent="0.25">
      <c r="C37" s="24"/>
    </row>
    <row r="38" spans="2:3" x14ac:dyDescent="0.25">
      <c r="C38" s="24"/>
    </row>
    <row r="39" spans="2:3" x14ac:dyDescent="0.25">
      <c r="C39" s="24"/>
    </row>
    <row r="41" spans="2:3" x14ac:dyDescent="0.25">
      <c r="B41" s="24"/>
    </row>
    <row r="42" spans="2:3" x14ac:dyDescent="0.25">
      <c r="C42" s="24"/>
    </row>
    <row r="43" spans="2:3" x14ac:dyDescent="0.25">
      <c r="C43" s="24"/>
    </row>
    <row r="44" spans="2:3" x14ac:dyDescent="0.25">
      <c r="C44" s="24"/>
    </row>
    <row r="45" spans="2:3" x14ac:dyDescent="0.25">
      <c r="C45" s="24"/>
    </row>
    <row r="46" spans="2:3" x14ac:dyDescent="0.25">
      <c r="C46" s="24"/>
    </row>
    <row r="47" spans="2:3" x14ac:dyDescent="0.25">
      <c r="C47" s="24"/>
    </row>
    <row r="48" spans="2:3" x14ac:dyDescent="0.25">
      <c r="C48" s="24"/>
    </row>
    <row r="49" spans="3:3" x14ac:dyDescent="0.25">
      <c r="C49" s="24"/>
    </row>
    <row r="50" spans="3:3" x14ac:dyDescent="0.25">
      <c r="C50" s="24"/>
    </row>
    <row r="52" spans="3:3" x14ac:dyDescent="0.25">
      <c r="C52" s="24"/>
    </row>
  </sheetData>
  <mergeCells count="4">
    <mergeCell ref="B2:H2"/>
    <mergeCell ref="B4:H4"/>
    <mergeCell ref="C6:H6"/>
    <mergeCell ref="C30:H30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"/>
  <sheetViews>
    <sheetView showGridLines="0" topLeftCell="A22" workbookViewId="0">
      <selection activeCell="A28" sqref="A28"/>
    </sheetView>
  </sheetViews>
  <sheetFormatPr baseColWidth="10" defaultRowHeight="15" x14ac:dyDescent="0.25"/>
  <cols>
    <col min="1" max="1" width="45" customWidth="1"/>
    <col min="2" max="2" width="8.7109375" customWidth="1"/>
    <col min="3" max="3" width="16.42578125" customWidth="1"/>
    <col min="4" max="4" width="19.28515625" customWidth="1"/>
  </cols>
  <sheetData>
    <row r="1" spans="1:4" ht="15.75" x14ac:dyDescent="0.25">
      <c r="A1" s="143" t="s">
        <v>0</v>
      </c>
      <c r="B1" s="143"/>
      <c r="C1" s="143"/>
      <c r="D1" s="143"/>
    </row>
    <row r="2" spans="1:4" ht="15.6" customHeight="1" x14ac:dyDescent="0.25">
      <c r="A2" s="141" t="s">
        <v>57</v>
      </c>
      <c r="B2" s="141"/>
      <c r="C2" s="141"/>
      <c r="D2" s="141"/>
    </row>
    <row r="3" spans="1:4" ht="40.15" customHeight="1" x14ac:dyDescent="0.25">
      <c r="A3" s="142" t="s">
        <v>10</v>
      </c>
      <c r="B3" s="142"/>
      <c r="C3" s="142"/>
      <c r="D3" s="142"/>
    </row>
    <row r="4" spans="1:4" ht="15.75" thickBot="1" x14ac:dyDescent="0.3">
      <c r="A4" s="144" t="s">
        <v>1</v>
      </c>
      <c r="B4" s="144"/>
      <c r="C4" s="144"/>
      <c r="D4" s="144"/>
    </row>
    <row r="5" spans="1:4" ht="18.600000000000001" customHeight="1" x14ac:dyDescent="0.25">
      <c r="A5" s="1"/>
      <c r="B5" s="145" t="s">
        <v>3</v>
      </c>
      <c r="C5" s="77" t="s">
        <v>11</v>
      </c>
      <c r="D5" s="76" t="s">
        <v>12</v>
      </c>
    </row>
    <row r="6" spans="1:4" ht="18.600000000000001" customHeight="1" thickBot="1" x14ac:dyDescent="0.3">
      <c r="A6" s="1"/>
      <c r="B6" s="146"/>
      <c r="C6" s="78" t="s">
        <v>13</v>
      </c>
      <c r="D6" s="79" t="s">
        <v>14</v>
      </c>
    </row>
    <row r="7" spans="1:4" ht="15.75" thickBot="1" x14ac:dyDescent="0.3">
      <c r="A7" s="81" t="s">
        <v>41</v>
      </c>
      <c r="B7" s="82"/>
      <c r="C7" s="83"/>
      <c r="D7" s="84"/>
    </row>
    <row r="8" spans="1:4" x14ac:dyDescent="0.25">
      <c r="A8" s="88" t="s">
        <v>42</v>
      </c>
      <c r="B8" s="75"/>
      <c r="C8" s="80"/>
      <c r="D8" s="89"/>
    </row>
    <row r="9" spans="1:4" x14ac:dyDescent="0.25">
      <c r="A9" s="90" t="s">
        <v>43</v>
      </c>
      <c r="B9" s="2"/>
      <c r="C9" s="105">
        <f>1025</f>
        <v>1025</v>
      </c>
      <c r="D9" s="106">
        <f>1025</f>
        <v>1025</v>
      </c>
    </row>
    <row r="10" spans="1:4" x14ac:dyDescent="0.25">
      <c r="A10" s="91" t="s">
        <v>44</v>
      </c>
      <c r="B10" s="3"/>
      <c r="C10" s="107">
        <f>ROUND(C9*10%,2)</f>
        <v>102.5</v>
      </c>
      <c r="D10" s="108">
        <f>ROUND(D9*10%,2)</f>
        <v>102.5</v>
      </c>
    </row>
    <row r="11" spans="1:4" x14ac:dyDescent="0.25">
      <c r="A11" s="92" t="s">
        <v>45</v>
      </c>
      <c r="B11" s="4"/>
      <c r="C11" s="109"/>
      <c r="D11" s="110"/>
    </row>
    <row r="12" spans="1:4" ht="16.149999999999999" customHeight="1" x14ac:dyDescent="0.25">
      <c r="A12" s="99" t="s">
        <v>70</v>
      </c>
      <c r="B12" s="9"/>
      <c r="C12" s="111">
        <v>0</v>
      </c>
      <c r="D12" s="112">
        <f>ROUND(D9*35%,2)</f>
        <v>358.75</v>
      </c>
    </row>
    <row r="13" spans="1:4" s="101" customFormat="1" ht="11.25" x14ac:dyDescent="0.2">
      <c r="A13" s="92" t="s">
        <v>46</v>
      </c>
      <c r="B13" s="4"/>
      <c r="C13" s="113">
        <f>ROUND((C9+C10+C12)/30/8*1.25*2*26,2)</f>
        <v>305.36</v>
      </c>
      <c r="D13" s="114">
        <f>ROUND((D9+D10)/30/8*1.25*2*26,2)</f>
        <v>305.36</v>
      </c>
    </row>
    <row r="14" spans="1:4" s="101" customFormat="1" ht="11.25" x14ac:dyDescent="0.2">
      <c r="A14" s="92" t="s">
        <v>69</v>
      </c>
      <c r="B14" s="4"/>
      <c r="C14" s="113">
        <f>ROUND((C9+C10+C11)/30/8*1.35*2*26,2)</f>
        <v>329.79</v>
      </c>
      <c r="D14" s="114">
        <f>ROUND((D9+D10)/30/8*1.35*2*26,2)</f>
        <v>329.79</v>
      </c>
    </row>
    <row r="15" spans="1:4" x14ac:dyDescent="0.25">
      <c r="A15" s="100" t="s">
        <v>59</v>
      </c>
      <c r="B15" s="7"/>
      <c r="C15" s="115">
        <f>ROUND((C9+C10+C12)/30*15/12,2)</f>
        <v>46.98</v>
      </c>
      <c r="D15" s="116">
        <f>ROUND((D9+D10+D12)/30*15/12,2)</f>
        <v>61.93</v>
      </c>
    </row>
    <row r="16" spans="1:4" x14ac:dyDescent="0.25">
      <c r="A16" s="93" t="s">
        <v>60</v>
      </c>
      <c r="B16" s="5"/>
      <c r="C16" s="113">
        <f>ROUND((C9+C10+C12+C13+C14+C15)/6,2)</f>
        <v>301.61</v>
      </c>
      <c r="D16" s="114">
        <f>ROUND((D9+D10+D12+D13+D14+D15)/6,2)</f>
        <v>363.89</v>
      </c>
    </row>
    <row r="17" spans="1:4" x14ac:dyDescent="0.25">
      <c r="A17" s="94" t="s">
        <v>47</v>
      </c>
      <c r="B17" s="6"/>
      <c r="C17" s="113">
        <v>0</v>
      </c>
      <c r="D17" s="114">
        <v>0</v>
      </c>
    </row>
    <row r="18" spans="1:4" x14ac:dyDescent="0.25">
      <c r="A18" s="88" t="s">
        <v>49</v>
      </c>
      <c r="B18" s="74"/>
      <c r="C18" s="117">
        <f>SUM(C9:C17)</f>
        <v>2111.2400000000002</v>
      </c>
      <c r="D18" s="118">
        <f>SUM(D9:D17)</f>
        <v>2547.2199999999998</v>
      </c>
    </row>
    <row r="19" spans="1:4" x14ac:dyDescent="0.25">
      <c r="A19" s="92" t="s">
        <v>61</v>
      </c>
      <c r="B19" s="4"/>
      <c r="C19" s="119">
        <f>ROUND(C18*8.33%,2)</f>
        <v>175.87</v>
      </c>
      <c r="D19" s="120">
        <f>ROUND(D18*8.33%,2)</f>
        <v>212.18</v>
      </c>
    </row>
    <row r="20" spans="1:4" x14ac:dyDescent="0.25">
      <c r="A20" s="92" t="s">
        <v>62</v>
      </c>
      <c r="B20" s="4"/>
      <c r="C20" s="113">
        <f>ROUND(C18*16.67%,2)</f>
        <v>351.94</v>
      </c>
      <c r="D20" s="114">
        <f>ROUND(D18*16.67%,2)</f>
        <v>424.62</v>
      </c>
    </row>
    <row r="21" spans="1:4" x14ac:dyDescent="0.25">
      <c r="A21" s="92" t="s">
        <v>63</v>
      </c>
      <c r="B21" s="4"/>
      <c r="C21" s="113">
        <f>ROUND(C18*9.72%,2)</f>
        <v>205.21</v>
      </c>
      <c r="D21" s="114">
        <f>ROUND(D18*9.72%,2)</f>
        <v>247.59</v>
      </c>
    </row>
    <row r="22" spans="1:4" x14ac:dyDescent="0.25">
      <c r="A22" s="92" t="s">
        <v>50</v>
      </c>
      <c r="B22" s="4"/>
      <c r="C22" s="113">
        <f>ROUND(400/12,2)</f>
        <v>33.33</v>
      </c>
      <c r="D22" s="114">
        <f>ROUND(400/12,2)</f>
        <v>33.33</v>
      </c>
    </row>
    <row r="23" spans="1:4" x14ac:dyDescent="0.25">
      <c r="A23" s="88" t="s">
        <v>55</v>
      </c>
      <c r="B23" s="75"/>
      <c r="C23" s="121">
        <f>SUM(C19:C22)</f>
        <v>766.35</v>
      </c>
      <c r="D23" s="122">
        <f>SUM(D19:D22)</f>
        <v>917.72</v>
      </c>
    </row>
    <row r="24" spans="1:4" x14ac:dyDescent="0.25">
      <c r="A24" s="93" t="s">
        <v>64</v>
      </c>
      <c r="B24" s="5"/>
      <c r="C24" s="113">
        <f>ROUND((C18+C19+C20)*9%,2)</f>
        <v>237.51</v>
      </c>
      <c r="D24" s="114">
        <f>ROUND((D18+D19+D20)*9%,2)</f>
        <v>286.56</v>
      </c>
    </row>
    <row r="25" spans="1:4" x14ac:dyDescent="0.25">
      <c r="A25" s="93" t="s">
        <v>51</v>
      </c>
      <c r="B25" s="5"/>
      <c r="C25" s="113">
        <v>0</v>
      </c>
      <c r="D25" s="114">
        <v>0</v>
      </c>
    </row>
    <row r="26" spans="1:4" x14ac:dyDescent="0.25">
      <c r="A26" s="92" t="s">
        <v>52</v>
      </c>
      <c r="B26" s="4"/>
      <c r="C26" s="113">
        <f>ROUND((C18+C19+C20)*2.5%,2)</f>
        <v>65.98</v>
      </c>
      <c r="D26" s="114">
        <f>ROUND((D18+D19+D20)*2.5%,2)</f>
        <v>79.599999999999994</v>
      </c>
    </row>
    <row r="27" spans="1:4" ht="15.75" thickBot="1" x14ac:dyDescent="0.3">
      <c r="A27" s="92" t="s">
        <v>53</v>
      </c>
      <c r="B27" s="4"/>
      <c r="C27" s="113">
        <f>ROUND(240/12,2)</f>
        <v>20</v>
      </c>
      <c r="D27" s="114">
        <f>ROUND(240/12,2)</f>
        <v>20</v>
      </c>
    </row>
    <row r="28" spans="1:4" ht="15.75" thickBot="1" x14ac:dyDescent="0.3">
      <c r="A28" s="81" t="s">
        <v>48</v>
      </c>
      <c r="B28" s="82"/>
      <c r="C28" s="123">
        <f>SUM(C24:C27)</f>
        <v>323.49</v>
      </c>
      <c r="D28" s="124">
        <f>SUM(D24:D27)</f>
        <v>386.15999999999997</v>
      </c>
    </row>
    <row r="29" spans="1:4" x14ac:dyDescent="0.25">
      <c r="A29" s="95" t="s">
        <v>56</v>
      </c>
      <c r="B29" s="73"/>
      <c r="C29" s="125"/>
      <c r="D29" s="126"/>
    </row>
    <row r="30" spans="1:4" x14ac:dyDescent="0.25">
      <c r="A30" s="96" t="s">
        <v>65</v>
      </c>
      <c r="B30" s="10"/>
      <c r="C30" s="105">
        <v>100</v>
      </c>
      <c r="D30" s="106">
        <v>100</v>
      </c>
    </row>
    <row r="31" spans="1:4" ht="15.75" thickBot="1" x14ac:dyDescent="0.3">
      <c r="A31" s="102" t="s">
        <v>66</v>
      </c>
      <c r="B31" s="85"/>
      <c r="C31" s="127">
        <v>70</v>
      </c>
      <c r="D31" s="128">
        <v>70</v>
      </c>
    </row>
    <row r="32" spans="1:4" ht="15.75" thickBot="1" x14ac:dyDescent="0.3">
      <c r="A32" s="81" t="s">
        <v>54</v>
      </c>
      <c r="B32" s="82"/>
      <c r="C32" s="129"/>
      <c r="D32" s="130"/>
    </row>
    <row r="33" spans="1:4" x14ac:dyDescent="0.25">
      <c r="A33" s="97" t="s">
        <v>67</v>
      </c>
      <c r="B33" s="86"/>
      <c r="C33" s="131">
        <v>300</v>
      </c>
      <c r="D33" s="132">
        <f>C33+20</f>
        <v>320</v>
      </c>
    </row>
    <row r="34" spans="1:4" x14ac:dyDescent="0.25">
      <c r="A34" s="96" t="s">
        <v>4</v>
      </c>
      <c r="B34" s="10"/>
      <c r="C34" s="105">
        <v>150</v>
      </c>
      <c r="D34" s="106">
        <f>C34</f>
        <v>150</v>
      </c>
    </row>
    <row r="35" spans="1:4" x14ac:dyDescent="0.25">
      <c r="A35" s="98" t="s">
        <v>39</v>
      </c>
      <c r="B35" s="18"/>
      <c r="C35" s="125">
        <f>C18+C23+C28+C30+C31+C33+C34</f>
        <v>3821.08</v>
      </c>
      <c r="D35" s="126">
        <f>D18+D23+D28+D30+D31+D33+D34</f>
        <v>4491.0999999999995</v>
      </c>
    </row>
    <row r="36" spans="1:4" ht="15.75" thickBot="1" x14ac:dyDescent="0.3">
      <c r="A36" s="94" t="s">
        <v>40</v>
      </c>
      <c r="B36" s="6"/>
      <c r="C36" s="133">
        <f>ROUND(C35*18%,2)</f>
        <v>687.79</v>
      </c>
      <c r="D36" s="134">
        <f>ROUND(D35*18%,2)</f>
        <v>808.4</v>
      </c>
    </row>
    <row r="37" spans="1:4" ht="15.75" thickBot="1" x14ac:dyDescent="0.3">
      <c r="A37" s="8" t="s">
        <v>5</v>
      </c>
      <c r="B37" s="87"/>
      <c r="C37" s="135">
        <f>C35+C36</f>
        <v>4508.87</v>
      </c>
      <c r="D37" s="136">
        <f>D35+D36</f>
        <v>5299.4999999999991</v>
      </c>
    </row>
    <row r="38" spans="1:4" ht="15.75" thickBot="1" x14ac:dyDescent="0.3">
      <c r="A38" s="8" t="s">
        <v>6</v>
      </c>
      <c r="B38" s="87"/>
      <c r="C38" s="147">
        <f>C37+D37</f>
        <v>9808.369999999999</v>
      </c>
      <c r="D38" s="148"/>
    </row>
    <row r="39" spans="1:4" x14ac:dyDescent="0.25">
      <c r="A39" s="11"/>
      <c r="B39" s="11"/>
      <c r="C39" s="12"/>
    </row>
    <row r="40" spans="1:4" x14ac:dyDescent="0.25">
      <c r="A40" s="103" t="s">
        <v>7</v>
      </c>
      <c r="B40" s="13"/>
      <c r="C40" s="14"/>
    </row>
    <row r="41" spans="1:4" s="17" customFormat="1" ht="12" x14ac:dyDescent="0.2">
      <c r="A41" s="15" t="s">
        <v>8</v>
      </c>
      <c r="B41" s="15"/>
      <c r="C41" s="16"/>
    </row>
    <row r="42" spans="1:4" x14ac:dyDescent="0.25">
      <c r="A42" s="15" t="s">
        <v>9</v>
      </c>
      <c r="B42" s="15"/>
    </row>
    <row r="43" spans="1:4" ht="41.45" customHeight="1" x14ac:dyDescent="0.25">
      <c r="A43" s="140" t="s">
        <v>58</v>
      </c>
      <c r="B43" s="140"/>
      <c r="C43" s="140"/>
      <c r="D43" s="140"/>
    </row>
    <row r="44" spans="1:4" x14ac:dyDescent="0.25">
      <c r="A44" s="19"/>
      <c r="B44" s="19"/>
    </row>
  </sheetData>
  <mergeCells count="7">
    <mergeCell ref="A43:D43"/>
    <mergeCell ref="A2:D2"/>
    <mergeCell ref="A3:D3"/>
    <mergeCell ref="A1:D1"/>
    <mergeCell ref="A4:D4"/>
    <mergeCell ref="B5:B6"/>
    <mergeCell ref="C38:D38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413D62B9DAC644C995952292D74A9D4" ma:contentTypeVersion="13" ma:contentTypeDescription="Create a new document." ma:contentTypeScope="" ma:versionID="70de87d1a317fb739050a57d21831ef9">
  <xsd:schema xmlns:xsd="http://www.w3.org/2001/XMLSchema" xmlns:xs="http://www.w3.org/2001/XMLSchema" xmlns:p="http://schemas.microsoft.com/office/2006/metadata/properties" xmlns:ns3="eba09e6f-f8d2-4387-9d3a-527530278af5" xmlns:ns4="16dbf3e7-7c01-4322-ae92-021e5c9da339" targetNamespace="http://schemas.microsoft.com/office/2006/metadata/properties" ma:root="true" ma:fieldsID="3a9844c2b148fdd89d80daba3a00c988" ns3:_="" ns4:_="">
    <xsd:import namespace="eba09e6f-f8d2-4387-9d3a-527530278af5"/>
    <xsd:import namespace="16dbf3e7-7c01-4322-ae92-021e5c9da339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LengthInSeconds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Location" minOccurs="0"/>
                <xsd:element ref="ns4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a09e6f-f8d2-4387-9d3a-527530278af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dbf3e7-7c01-4322-ae92-021e5c9da3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6dbf3e7-7c01-4322-ae92-021e5c9da339" xsi:nil="true"/>
  </documentManagement>
</p:properties>
</file>

<file path=customXml/itemProps1.xml><?xml version="1.0" encoding="utf-8"?>
<ds:datastoreItem xmlns:ds="http://schemas.openxmlformats.org/officeDocument/2006/customXml" ds:itemID="{5D51067A-F6B1-41EC-A493-823584E8582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0900F83-F64B-4559-8924-D09CF8A769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ba09e6f-f8d2-4387-9d3a-527530278af5"/>
    <ds:schemaRef ds:uri="16dbf3e7-7c01-4322-ae92-021e5c9da3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E46A8E0-1F08-42A2-8AAF-7090F6A632AC}">
  <ds:schemaRefs>
    <ds:schemaRef ds:uri="http://schemas.microsoft.com/office/infopath/2007/PartnerControls"/>
    <ds:schemaRef ds:uri="eba09e6f-f8d2-4387-9d3a-527530278af5"/>
    <ds:schemaRef ds:uri="http://schemas.openxmlformats.org/package/2006/metadata/core-properties"/>
    <ds:schemaRef ds:uri="http://www.w3.org/XML/1998/namespace"/>
    <ds:schemaRef ds:uri="http://purl.org/dc/terms/"/>
    <ds:schemaRef ds:uri="16dbf3e7-7c01-4322-ae92-021e5c9da339"/>
    <ds:schemaRef ds:uri="http://schemas.microsoft.com/office/2006/documentManagement/types"/>
    <ds:schemaRef ds:uri="http://purl.org/dc/dcmitype/"/>
    <ds:schemaRef ds:uri="http://purl.org/dc/elements/1.1/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Rberrospi</dc:creator>
  <cp:lastModifiedBy>Comercial</cp:lastModifiedBy>
  <dcterms:created xsi:type="dcterms:W3CDTF">2022-09-28T15:09:10Z</dcterms:created>
  <dcterms:modified xsi:type="dcterms:W3CDTF">2022-12-05T17:47:52Z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0x0101002413D62B9DAC644C995952292D74A9D4</vt:lpwstr>
  </property>
</Properties>
</file>