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Ricardo\"/>
    </mc:Choice>
  </mc:AlternateContent>
  <xr:revisionPtr revIDLastSave="0" documentId="8_{6D6A2787-82EB-4F37-BF78-8B7C5A89F4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G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51" i="1" l="1"/>
  <c r="I32" i="1" l="1"/>
  <c r="H32" i="1"/>
  <c r="I20" i="1"/>
  <c r="I21" i="1"/>
  <c r="H16" i="1"/>
  <c r="M58" i="1"/>
  <c r="M59" i="1" s="1"/>
  <c r="H73" i="1"/>
  <c r="G72" i="1"/>
  <c r="H72" i="1" s="1"/>
  <c r="H71" i="1" l="1"/>
  <c r="I31" i="1" l="1"/>
  <c r="H31" i="1"/>
  <c r="I13" i="1"/>
  <c r="I14" i="1"/>
  <c r="I15" i="1"/>
  <c r="I17" i="1"/>
  <c r="I18" i="1"/>
  <c r="I19" i="1"/>
  <c r="I22" i="1"/>
  <c r="I23" i="1"/>
  <c r="I24" i="1"/>
  <c r="I25" i="1"/>
  <c r="I26" i="1"/>
  <c r="I27" i="1"/>
  <c r="I28" i="1"/>
  <c r="I29" i="1"/>
  <c r="I30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12" i="1"/>
  <c r="H70" i="1"/>
  <c r="H69" i="1"/>
  <c r="H68" i="1"/>
  <c r="H67" i="1"/>
  <c r="H66" i="1"/>
  <c r="H65" i="1"/>
  <c r="H64" i="1"/>
  <c r="H62" i="1"/>
  <c r="H61" i="1"/>
  <c r="H60" i="1"/>
  <c r="H59" i="1"/>
  <c r="H58" i="1"/>
  <c r="H57" i="1"/>
  <c r="H55" i="1"/>
  <c r="H54" i="1"/>
  <c r="H53" i="1"/>
  <c r="H52" i="1"/>
  <c r="H51" i="1"/>
  <c r="H50" i="1"/>
  <c r="H48" i="1"/>
  <c r="H47" i="1"/>
  <c r="H45" i="1"/>
  <c r="H44" i="1"/>
  <c r="H42" i="1"/>
  <c r="H41" i="1"/>
  <c r="H40" i="1"/>
  <c r="H39" i="1"/>
  <c r="H38" i="1"/>
  <c r="H37" i="1"/>
  <c r="H36" i="1"/>
  <c r="H35" i="1"/>
  <c r="H34" i="1"/>
  <c r="H30" i="1"/>
  <c r="H29" i="1"/>
  <c r="H28" i="1"/>
  <c r="H27" i="1"/>
  <c r="H26" i="1"/>
  <c r="H25" i="1"/>
  <c r="H23" i="1"/>
  <c r="H22" i="1"/>
  <c r="H21" i="1"/>
  <c r="H20" i="1"/>
  <c r="H18" i="1"/>
  <c r="H17" i="1"/>
  <c r="H15" i="1"/>
  <c r="H13" i="1"/>
  <c r="H12" i="1"/>
  <c r="H24" i="1" l="1"/>
  <c r="H56" i="1"/>
  <c r="H49" i="1"/>
  <c r="H46" i="1"/>
  <c r="H43" i="1"/>
  <c r="H63" i="1"/>
  <c r="H19" i="1"/>
  <c r="H11" i="1"/>
  <c r="H14" i="1"/>
  <c r="H33" i="1"/>
  <c r="H75" i="1" l="1"/>
</calcChain>
</file>

<file path=xl/sharedStrings.xml><?xml version="1.0" encoding="utf-8"?>
<sst xmlns="http://schemas.openxmlformats.org/spreadsheetml/2006/main" count="188" uniqueCount="141">
  <si>
    <t>Gastos Generales</t>
  </si>
  <si>
    <t>Proyecto</t>
  </si>
  <si>
    <t>Diques San Damián</t>
  </si>
  <si>
    <t>Lugar</t>
  </si>
  <si>
    <t>San Damián - Huarmey</t>
  </si>
  <si>
    <t>Fecha</t>
  </si>
  <si>
    <t>Item</t>
  </si>
  <si>
    <t>Descripción</t>
  </si>
  <si>
    <t>Unidad</t>
  </si>
  <si>
    <t>Cantidad</t>
  </si>
  <si>
    <t>Duración</t>
  </si>
  <si>
    <t>Precio (S/.)</t>
  </si>
  <si>
    <t>Parcial (S/.)</t>
  </si>
  <si>
    <t>1</t>
  </si>
  <si>
    <t>personal de gerencia</t>
  </si>
  <si>
    <t>1.1</t>
  </si>
  <si>
    <t>mes</t>
  </si>
  <si>
    <t>1.2</t>
  </si>
  <si>
    <t>2</t>
  </si>
  <si>
    <t>personal de construcción y supervisión</t>
  </si>
  <si>
    <t>2.1</t>
  </si>
  <si>
    <t>2.2</t>
  </si>
  <si>
    <t>2.3</t>
  </si>
  <si>
    <t>3</t>
  </si>
  <si>
    <t>seguridad, salud ocupacional y medioambiente</t>
  </si>
  <si>
    <t>3.1</t>
  </si>
  <si>
    <t>3.2</t>
  </si>
  <si>
    <t>3.3</t>
  </si>
  <si>
    <t>3.4</t>
  </si>
  <si>
    <t>4</t>
  </si>
  <si>
    <t>oficina ténica y control del proyecto</t>
  </si>
  <si>
    <t>4.1</t>
  </si>
  <si>
    <t>4.2</t>
  </si>
  <si>
    <t>4.3</t>
  </si>
  <si>
    <t>4.4</t>
  </si>
  <si>
    <t>4.5</t>
  </si>
  <si>
    <t>4.6</t>
  </si>
  <si>
    <t>4.7</t>
  </si>
  <si>
    <t>6</t>
  </si>
  <si>
    <t>administración</t>
  </si>
  <si>
    <t>6.1</t>
  </si>
  <si>
    <t>6.2</t>
  </si>
  <si>
    <t>6.3</t>
  </si>
  <si>
    <t>6.4</t>
  </si>
  <si>
    <t>6.5</t>
  </si>
  <si>
    <t>6.7</t>
  </si>
  <si>
    <t>6.8</t>
  </si>
  <si>
    <t>6.9</t>
  </si>
  <si>
    <t>6.10</t>
  </si>
  <si>
    <t>7</t>
  </si>
  <si>
    <t>soporte mecánico</t>
  </si>
  <si>
    <t>7.1</t>
  </si>
  <si>
    <t>7.2</t>
  </si>
  <si>
    <t>8</t>
  </si>
  <si>
    <t>viáticos</t>
  </si>
  <si>
    <t>8.1</t>
  </si>
  <si>
    <t>8.2</t>
  </si>
  <si>
    <t>9</t>
  </si>
  <si>
    <t>vehículos</t>
  </si>
  <si>
    <t>9.1</t>
  </si>
  <si>
    <t>9.2</t>
  </si>
  <si>
    <t>9.3</t>
  </si>
  <si>
    <t>9.4</t>
  </si>
  <si>
    <t>9.5</t>
  </si>
  <si>
    <t>9.6</t>
  </si>
  <si>
    <t>glb</t>
  </si>
  <si>
    <t>10</t>
  </si>
  <si>
    <t>equipamiento</t>
  </si>
  <si>
    <t>10.1</t>
  </si>
  <si>
    <t>10.2</t>
  </si>
  <si>
    <t>10.3</t>
  </si>
  <si>
    <t>und</t>
  </si>
  <si>
    <t>10.4</t>
  </si>
  <si>
    <t>10.5</t>
  </si>
  <si>
    <t>10.6</t>
  </si>
  <si>
    <t>11</t>
  </si>
  <si>
    <t>consumibles</t>
  </si>
  <si>
    <t>11.1</t>
  </si>
  <si>
    <t>11.2</t>
  </si>
  <si>
    <t>11.3</t>
  </si>
  <si>
    <t>11.4</t>
  </si>
  <si>
    <t>11.5</t>
  </si>
  <si>
    <t>11.6</t>
  </si>
  <si>
    <t>11.7</t>
  </si>
  <si>
    <t>13</t>
  </si>
  <si>
    <t>gastos financieros</t>
  </si>
  <si>
    <t>Subtotal</t>
  </si>
  <si>
    <t>Ingeniero residente</t>
  </si>
  <si>
    <t>Jefe de calidad</t>
  </si>
  <si>
    <t>Asistente de de recursos humanos</t>
  </si>
  <si>
    <t>Asistente de almacén</t>
  </si>
  <si>
    <t>4.8</t>
  </si>
  <si>
    <t>Jefe de Topografia</t>
  </si>
  <si>
    <t>Carta Fianza de FC y Adelanto</t>
  </si>
  <si>
    <t>Seguros varios (Trec, Car, RC, Otros)</t>
  </si>
  <si>
    <t>Responsable de control documentario</t>
  </si>
  <si>
    <t>Responsable de relaciones comunitarias</t>
  </si>
  <si>
    <t>Ingeniero asistente de residente</t>
  </si>
  <si>
    <t>Capataz de cantera</t>
  </si>
  <si>
    <t>Supervisor de seguridad (PdR)</t>
  </si>
  <si>
    <t>Médico ocupacional</t>
  </si>
  <si>
    <t>Jefe de oficina técnica</t>
  </si>
  <si>
    <t>Ingeniero asistente de oficina técnica</t>
  </si>
  <si>
    <t>Cadista</t>
  </si>
  <si>
    <t>Ingeniero asistete de calidad</t>
  </si>
  <si>
    <t>Laboratorista</t>
  </si>
  <si>
    <t>Auxiliar de laboratorio</t>
  </si>
  <si>
    <t>Administrador del proyecto</t>
  </si>
  <si>
    <t>Asistente de administración</t>
  </si>
  <si>
    <t>Asistente social</t>
  </si>
  <si>
    <t>Encargado de campamentos</t>
  </si>
  <si>
    <t>Guardián</t>
  </si>
  <si>
    <t>Personal de limpieza</t>
  </si>
  <si>
    <t>Subcontrato de vigilancia</t>
  </si>
  <si>
    <t>Planner de equipos</t>
  </si>
  <si>
    <t>Mecánico</t>
  </si>
  <si>
    <t>Camioneta 4x4 doble cabina operado</t>
  </si>
  <si>
    <t>Ambulancia 4x4 tipo 2 (inc. conductor paramédico)</t>
  </si>
  <si>
    <t>Camión baranda</t>
  </si>
  <si>
    <t>Combi rural</t>
  </si>
  <si>
    <t>Cisterna de combustible (2,000 galones)</t>
  </si>
  <si>
    <t>Camabaja (alquiler por viaje)</t>
  </si>
  <si>
    <t>Equipamiento para oficina</t>
  </si>
  <si>
    <t>Radio portátil</t>
  </si>
  <si>
    <t>Teléfonos celulares</t>
  </si>
  <si>
    <t>Equipos de cómputos y redes</t>
  </si>
  <si>
    <t>Consumibles de impresora</t>
  </si>
  <si>
    <t>Software y licencias</t>
  </si>
  <si>
    <t>Útiles de oficina</t>
  </si>
  <si>
    <t>Materiales de seguridad en obra</t>
  </si>
  <si>
    <t>Consumibles de campamento</t>
  </si>
  <si>
    <t>Agua para beber - oficina (caja de 20 litros)</t>
  </si>
  <si>
    <t>Gestión COVID</t>
  </si>
  <si>
    <t>Ensayos externos de laboratorio</t>
  </si>
  <si>
    <t>Caja chica</t>
  </si>
  <si>
    <t>Especialista en medio ambiente</t>
  </si>
  <si>
    <t>2.4</t>
  </si>
  <si>
    <t>Ingeniero de producción</t>
  </si>
  <si>
    <t>Especialista en seguridad</t>
  </si>
  <si>
    <t>Alquiler de inmuebles (hospedaje)</t>
  </si>
  <si>
    <t>Viáticos para el personal directo (alimentación, pasajes y lavandería)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</si>
</sst>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1" x14ac:knownFonts="1">
    <font>
      <sz val="9"/>
      <color theme="1"/>
      <name val="MS Reference Sans Serif"/>
      <family val="2"/>
    </font>
    <font>
      <b/>
      <sz val="16"/>
      <color rgb="FFABACAA"/>
      <name val="MS Reference Sans Serif"/>
      <family val="2"/>
    </font>
    <font>
      <sz val="8"/>
      <color rgb="FFABACAA"/>
      <name val="MS Reference Sans Serif"/>
      <family val="2"/>
    </font>
    <font>
      <b/>
      <sz val="8"/>
      <color rgb="FF595A59"/>
      <name val="MS Reference Sans Serif"/>
      <family val="2"/>
    </font>
    <font>
      <sz val="8"/>
      <color rgb="FF595A59"/>
      <name val="MS Reference Sans Serif"/>
      <family val="2"/>
    </font>
    <font>
      <sz val="8"/>
      <color theme="1"/>
      <name val="MS Reference Sans Serif"/>
      <family val="2"/>
    </font>
    <font>
      <b/>
      <sz val="8"/>
      <color indexed="9"/>
      <name val="MS Reference Sans Serif"/>
      <family val="2"/>
    </font>
    <font>
      <b/>
      <sz val="8"/>
      <color theme="1"/>
      <name val="MS Reference Sans Serif"/>
      <family val="2"/>
    </font>
    <font>
      <sz val="8"/>
      <name val="MS Reference Sans Serif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45B69"/>
        <bgColor indexed="64"/>
      </patternFill>
    </fill>
    <fill>
      <patternFill patternType="solid">
        <fgColor rgb="FFD7D4D1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rgb="FFBEC0BF"/>
      </left>
      <right style="thin">
        <color rgb="FFBEC0BF"/>
      </right>
      <top style="thin">
        <color rgb="FFBEC0BF"/>
      </top>
      <bottom style="thin">
        <color rgb="FFBEC0BF"/>
      </bottom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4" fontId="1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4" fillId="2" borderId="0" xfId="0" applyNumberFormat="1" applyFont="1" applyFill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Alignment="1">
      <alignment horizontal="center" vertical="center" wrapText="1"/>
    </xf>
    <xf numFmtId="4" fontId="7" fillId="4" borderId="2" xfId="0" quotePrefix="1" applyNumberFormat="1" applyFont="1" applyFill="1" applyBorder="1" applyAlignment="1">
      <alignment vertical="center"/>
    </xf>
    <xf numFmtId="4" fontId="7" fillId="4" borderId="2" xfId="0" applyNumberFormat="1" applyFont="1" applyFill="1" applyBorder="1" applyAlignment="1">
      <alignment vertical="center"/>
    </xf>
    <xf numFmtId="4" fontId="7" fillId="4" borderId="2" xfId="0" applyNumberFormat="1" applyFont="1" applyFill="1" applyBorder="1" applyAlignment="1">
      <alignment horizontal="center" vertical="center"/>
    </xf>
    <xf numFmtId="4" fontId="7" fillId="2" borderId="0" xfId="0" applyNumberFormat="1" applyFont="1" applyFill="1" applyAlignment="1">
      <alignment vertical="center"/>
    </xf>
    <xf numFmtId="4" fontId="5" fillId="2" borderId="2" xfId="0" quotePrefix="1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vertical="center"/>
    </xf>
  </cellXfs>
  <cellStyles count="2">
    <cellStyle name="Normal" xfId="0" builtinId="0"/>
    <cellStyle name="Normal 33 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310515</xdr:colOff>
      <xdr:row>0</xdr:row>
      <xdr:rowOff>47626</xdr:rowOff>
    </xdr:from>
    <xdr:to>
      <xdr:col>7</xdr:col>
      <xdr:colOff>1186937</xdr:colOff>
      <xdr:row>0</xdr:row>
      <xdr:rowOff>428626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4C49D1-FB00-45C4-9690-134BA95F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165" y="47626"/>
          <a:ext cx="876422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M80"/>
  <sheetViews>
    <sheetView tabSelected="1" topLeftCell="A59" zoomScale="145" zoomScaleNormal="145" workbookViewId="0">
      <selection activeCell="H75" sqref="H75"/>
    </sheetView>
  </sheetViews>
  <sheetFormatPr baseColWidth="10" defaultColWidth="11.19921875" defaultRowHeight="13.2" customHeight="1" x14ac:dyDescent="0.25"/>
  <cols>
    <col min="1" max="1" width="2.69921875" style="5" customWidth="1"/>
    <col min="2" max="2" width="8.59765625" style="5" customWidth="1"/>
    <col min="3" max="3" width="45.69921875" style="5" customWidth="1"/>
    <col min="4" max="4" width="8.3984375" style="25" customWidth="1"/>
    <col min="5" max="5" width="12.09765625" style="5" customWidth="1"/>
    <col min="6" max="6" width="11.69921875" style="5" customWidth="1"/>
    <col min="7" max="8" width="15.69921875" style="5" customWidth="1"/>
    <col min="9" max="9" width="11.69921875" style="5" bestFit="1" customWidth="1"/>
    <col min="10" max="16384" width="11.19921875" style="5"/>
  </cols>
  <sheetData>
    <row r="1" spans="2:9" s="2" customFormat="1" ht="37.950000000000003" customHeight="1" x14ac:dyDescent="0.25">
      <c r="B1" s="1" t="s">
        <v>0</v>
      </c>
      <c r="D1" s="3"/>
    </row>
    <row r="2" spans="2:9" ht="13.2" customHeight="1" x14ac:dyDescent="0.25">
      <c r="B2" s="4" t="s">
        <v>1</v>
      </c>
      <c r="C2" s="27" t="s">
        <v>2</v>
      </c>
      <c r="D2" s="27"/>
      <c r="E2" s="27"/>
      <c r="F2" s="27"/>
      <c r="G2" s="27"/>
      <c r="H2" s="27"/>
    </row>
    <row r="3" spans="2:9" ht="13.2" customHeight="1" x14ac:dyDescent="0.25">
      <c r="B3" s="4" t="s">
        <v>3</v>
      </c>
      <c r="C3" s="6" t="s">
        <v>4</v>
      </c>
      <c r="D3" s="7"/>
      <c r="E3" s="6"/>
      <c r="F3" s="6"/>
      <c r="G3" s="6"/>
      <c r="H3" s="8"/>
    </row>
    <row r="4" spans="2:9" ht="13.2" customHeight="1" x14ac:dyDescent="0.25">
      <c r="B4" s="4" t="s">
        <v>5</v>
      </c>
      <c r="C4" s="9">
        <v>44704</v>
      </c>
      <c r="D4" s="7"/>
      <c r="E4" s="6"/>
      <c r="F4" s="6"/>
      <c r="G4" s="6"/>
      <c r="H4" s="10"/>
    </row>
    <row r="5" spans="2:9" ht="13.2" hidden="1" customHeight="1" x14ac:dyDescent="0.25">
      <c r="B5" s="11"/>
      <c r="C5" s="12"/>
      <c r="D5" s="13"/>
      <c r="E5" s="12"/>
      <c r="F5" s="12"/>
      <c r="G5" s="12"/>
      <c r="H5" s="12"/>
    </row>
    <row r="6" spans="2:9" ht="13.2" hidden="1" customHeight="1" x14ac:dyDescent="0.25">
      <c r="B6" s="11"/>
      <c r="C6" s="12"/>
      <c r="D6" s="13"/>
      <c r="E6" s="12"/>
      <c r="F6" s="12"/>
      <c r="G6" s="12"/>
      <c r="H6" s="12"/>
    </row>
    <row r="7" spans="2:9" ht="13.2" hidden="1" customHeight="1" x14ac:dyDescent="0.25">
      <c r="B7" s="11"/>
      <c r="C7" s="12"/>
      <c r="D7" s="13"/>
      <c r="E7" s="12"/>
      <c r="F7" s="12"/>
      <c r="G7" s="12"/>
      <c r="H7" s="12"/>
    </row>
    <row r="8" spans="2:9" ht="13.2" hidden="1" customHeight="1" x14ac:dyDescent="0.25">
      <c r="B8" s="11"/>
      <c r="C8" s="12"/>
      <c r="D8" s="13"/>
      <c r="E8" s="12"/>
      <c r="F8" s="12"/>
      <c r="G8" s="12"/>
      <c r="H8" s="12"/>
    </row>
    <row r="9" spans="2:9" ht="13.2" customHeight="1" x14ac:dyDescent="0.25">
      <c r="B9" s="11"/>
      <c r="C9" s="12"/>
      <c r="D9" s="13"/>
      <c r="E9" s="12"/>
      <c r="F9" s="12"/>
      <c r="G9" s="12"/>
      <c r="H9" s="12"/>
    </row>
    <row r="10" spans="2:9" s="15" customFormat="1" ht="16.2" customHeight="1" x14ac:dyDescent="0.25">
      <c r="B10" s="14" t="s">
        <v>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</row>
    <row r="11" spans="2:9" s="19" customFormat="1" ht="13.2" customHeight="1" x14ac:dyDescent="0.25">
      <c r="B11" s="16" t="s">
        <v>13</v>
      </c>
      <c r="C11" s="17" t="s">
        <v>14</v>
      </c>
      <c r="D11" s="18"/>
      <c r="E11" s="17"/>
      <c r="F11" s="17"/>
      <c r="G11" s="17"/>
      <c r="H11" s="17">
        <f>SUM(H12:H13)</f>
        <v>52500</v>
      </c>
    </row>
    <row r="12" spans="2:9" ht="13.2" customHeight="1" x14ac:dyDescent="0.25">
      <c r="B12" s="20" t="s">
        <v>15</v>
      </c>
      <c r="C12" s="21" t="s">
        <v>95</v>
      </c>
      <c r="D12" s="22" t="s">
        <v>16</v>
      </c>
      <c r="E12" s="21">
        <v>1</v>
      </c>
      <c r="F12" s="21">
        <v>5</v>
      </c>
      <c r="G12" s="21">
        <v>4500</v>
      </c>
      <c r="H12" s="21">
        <f>ROUND(E12*F12*G12,2)</f>
        <v>22500</v>
      </c>
      <c r="I12" s="5">
        <f>+G12/1.48</f>
        <v>3040.5405405405404</v>
      </c>
    </row>
    <row r="13" spans="2:9" ht="13.2" customHeight="1" x14ac:dyDescent="0.25">
      <c r="B13" s="20" t="s">
        <v>17</v>
      </c>
      <c r="C13" s="21" t="s">
        <v>96</v>
      </c>
      <c r="D13" s="22" t="s">
        <v>16</v>
      </c>
      <c r="E13" s="21">
        <v>1</v>
      </c>
      <c r="F13" s="21">
        <v>5</v>
      </c>
      <c r="G13" s="21">
        <v>6000</v>
      </c>
      <c r="H13" s="21">
        <f>ROUND(E13*F13*G13,2)</f>
        <v>30000</v>
      </c>
      <c r="I13" s="5">
        <f t="shared" ref="I13:I71" si="0">+G13/1.48</f>
        <v>4054.0540540540542</v>
      </c>
    </row>
    <row r="14" spans="2:9" s="19" customFormat="1" ht="13.2" customHeight="1" x14ac:dyDescent="0.25">
      <c r="B14" s="16" t="s">
        <v>18</v>
      </c>
      <c r="C14" s="17" t="s">
        <v>19</v>
      </c>
      <c r="D14" s="18"/>
      <c r="E14" s="17"/>
      <c r="F14" s="17"/>
      <c r="G14" s="17"/>
      <c r="H14" s="17">
        <f>SUM(H15:H18)</f>
        <v>322000</v>
      </c>
      <c r="I14" s="5">
        <f t="shared" si="0"/>
        <v>0</v>
      </c>
    </row>
    <row r="15" spans="2:9" ht="13.2" customHeight="1" x14ac:dyDescent="0.25">
      <c r="B15" s="20" t="s">
        <v>20</v>
      </c>
      <c r="C15" s="21" t="s">
        <v>87</v>
      </c>
      <c r="D15" s="22" t="s">
        <v>16</v>
      </c>
      <c r="E15" s="21">
        <v>1</v>
      </c>
      <c r="F15" s="21">
        <v>6</v>
      </c>
      <c r="G15" s="21">
        <v>22000</v>
      </c>
      <c r="H15" s="21">
        <f>ROUND(E15*F15*G15,2)</f>
        <v>132000</v>
      </c>
      <c r="I15" s="5">
        <f t="shared" si="0"/>
        <v>14864.864864864865</v>
      </c>
    </row>
    <row r="16" spans="2:9" ht="13.2" customHeight="1" x14ac:dyDescent="0.25">
      <c r="B16" s="20" t="s">
        <v>21</v>
      </c>
      <c r="C16" s="21" t="s">
        <v>137</v>
      </c>
      <c r="D16" s="22" t="s">
        <v>16</v>
      </c>
      <c r="E16" s="21">
        <v>1</v>
      </c>
      <c r="F16" s="21">
        <v>5</v>
      </c>
      <c r="G16" s="21">
        <v>15000</v>
      </c>
      <c r="H16" s="21">
        <f>ROUND(E16*F16*G16,2)</f>
        <v>75000</v>
      </c>
    </row>
    <row r="17" spans="2:9" ht="13.2" customHeight="1" x14ac:dyDescent="0.25">
      <c r="B17" s="20" t="s">
        <v>22</v>
      </c>
      <c r="C17" s="21" t="s">
        <v>97</v>
      </c>
      <c r="D17" s="22" t="s">
        <v>16</v>
      </c>
      <c r="E17" s="21">
        <v>1</v>
      </c>
      <c r="F17" s="21">
        <v>5</v>
      </c>
      <c r="G17" s="21">
        <v>10000</v>
      </c>
      <c r="H17" s="21">
        <f>ROUND(E17*F17*G17,2)</f>
        <v>50000</v>
      </c>
      <c r="I17" s="5">
        <f t="shared" si="0"/>
        <v>6756.7567567567567</v>
      </c>
    </row>
    <row r="18" spans="2:9" ht="13.2" customHeight="1" x14ac:dyDescent="0.25">
      <c r="B18" s="20" t="s">
        <v>136</v>
      </c>
      <c r="C18" s="21" t="s">
        <v>98</v>
      </c>
      <c r="D18" s="22" t="s">
        <v>16</v>
      </c>
      <c r="E18" s="21">
        <v>2</v>
      </c>
      <c r="F18" s="21">
        <v>5</v>
      </c>
      <c r="G18" s="21">
        <v>6500</v>
      </c>
      <c r="H18" s="21">
        <f>ROUND(E18*F18*G18,2)</f>
        <v>65000</v>
      </c>
      <c r="I18" s="5">
        <f t="shared" si="0"/>
        <v>4391.8918918918916</v>
      </c>
    </row>
    <row r="19" spans="2:9" s="19" customFormat="1" ht="13.2" customHeight="1" x14ac:dyDescent="0.25">
      <c r="B19" s="16" t="s">
        <v>23</v>
      </c>
      <c r="C19" s="17" t="s">
        <v>24</v>
      </c>
      <c r="D19" s="18"/>
      <c r="E19" s="17"/>
      <c r="F19" s="17"/>
      <c r="G19" s="17"/>
      <c r="H19" s="17">
        <f>SUM(H20:H23)</f>
        <v>248000</v>
      </c>
      <c r="I19" s="5">
        <f t="shared" si="0"/>
        <v>0</v>
      </c>
    </row>
    <row r="20" spans="2:9" ht="13.2" customHeight="1" x14ac:dyDescent="0.25">
      <c r="B20" s="20" t="s">
        <v>25</v>
      </c>
      <c r="C20" s="21" t="s">
        <v>138</v>
      </c>
      <c r="D20" s="22" t="s">
        <v>16</v>
      </c>
      <c r="E20" s="21">
        <v>1</v>
      </c>
      <c r="F20" s="21">
        <v>5</v>
      </c>
      <c r="G20" s="21">
        <v>16000</v>
      </c>
      <c r="H20" s="21">
        <f>ROUND(E20*F20*G20,2)</f>
        <v>80000</v>
      </c>
      <c r="I20" s="5">
        <f>11000*1.5</f>
        <v>16500</v>
      </c>
    </row>
    <row r="21" spans="2:9" ht="13.2" customHeight="1" x14ac:dyDescent="0.25">
      <c r="B21" s="20" t="s">
        <v>26</v>
      </c>
      <c r="C21" s="21" t="s">
        <v>135</v>
      </c>
      <c r="D21" s="22" t="s">
        <v>16</v>
      </c>
      <c r="E21" s="21">
        <v>1</v>
      </c>
      <c r="F21" s="21">
        <v>5</v>
      </c>
      <c r="G21" s="21">
        <v>12000</v>
      </c>
      <c r="H21" s="21">
        <f>ROUND(E21*F21*G21,2)</f>
        <v>60000</v>
      </c>
      <c r="I21" s="5">
        <f>8000*1.5</f>
        <v>12000</v>
      </c>
    </row>
    <row r="22" spans="2:9" ht="13.2" customHeight="1" x14ac:dyDescent="0.25">
      <c r="B22" s="20" t="s">
        <v>27</v>
      </c>
      <c r="C22" s="21" t="s">
        <v>99</v>
      </c>
      <c r="D22" s="22" t="s">
        <v>16</v>
      </c>
      <c r="E22" s="21">
        <v>2</v>
      </c>
      <c r="F22" s="21">
        <v>5</v>
      </c>
      <c r="G22" s="21">
        <v>5800</v>
      </c>
      <c r="H22" s="21">
        <f>ROUND(E22*F22*G22,2)</f>
        <v>58000</v>
      </c>
      <c r="I22" s="5">
        <f t="shared" si="0"/>
        <v>3918.9189189189192</v>
      </c>
    </row>
    <row r="23" spans="2:9" ht="13.2" customHeight="1" x14ac:dyDescent="0.25">
      <c r="B23" s="20" t="s">
        <v>28</v>
      </c>
      <c r="C23" s="21" t="s">
        <v>100</v>
      </c>
      <c r="D23" s="22" t="s">
        <v>16</v>
      </c>
      <c r="E23" s="21">
        <v>1</v>
      </c>
      <c r="F23" s="21">
        <v>5</v>
      </c>
      <c r="G23" s="21">
        <v>10000</v>
      </c>
      <c r="H23" s="21">
        <f>ROUND(E23*F23*G23,2)</f>
        <v>50000</v>
      </c>
      <c r="I23" s="5">
        <f t="shared" si="0"/>
        <v>6756.7567567567567</v>
      </c>
    </row>
    <row r="24" spans="2:9" s="19" customFormat="1" ht="13.2" customHeight="1" x14ac:dyDescent="0.25">
      <c r="B24" s="16" t="s">
        <v>29</v>
      </c>
      <c r="C24" s="17" t="s">
        <v>30</v>
      </c>
      <c r="D24" s="18"/>
      <c r="E24" s="17"/>
      <c r="F24" s="17"/>
      <c r="G24" s="17"/>
      <c r="H24" s="17">
        <f>SUM(H25:H31)</f>
        <v>488220</v>
      </c>
      <c r="I24" s="5">
        <f t="shared" si="0"/>
        <v>0</v>
      </c>
    </row>
    <row r="25" spans="2:9" ht="13.2" customHeight="1" x14ac:dyDescent="0.25">
      <c r="B25" s="20" t="s">
        <v>31</v>
      </c>
      <c r="C25" s="21" t="s">
        <v>101</v>
      </c>
      <c r="D25" s="22" t="s">
        <v>16</v>
      </c>
      <c r="E25" s="21">
        <v>1</v>
      </c>
      <c r="F25" s="21">
        <v>6</v>
      </c>
      <c r="G25" s="21">
        <v>17500</v>
      </c>
      <c r="H25" s="21">
        <f t="shared" ref="H25:H30" si="1">ROUND(E25*F25*G25,2)</f>
        <v>105000</v>
      </c>
      <c r="I25" s="5">
        <f t="shared" si="0"/>
        <v>11824.324324324325</v>
      </c>
    </row>
    <row r="26" spans="2:9" ht="13.2" customHeight="1" x14ac:dyDescent="0.25">
      <c r="B26" s="20" t="s">
        <v>32</v>
      </c>
      <c r="C26" s="21" t="s">
        <v>102</v>
      </c>
      <c r="D26" s="22" t="s">
        <v>16</v>
      </c>
      <c r="E26" s="21">
        <v>2</v>
      </c>
      <c r="F26" s="21">
        <v>5</v>
      </c>
      <c r="G26" s="21">
        <v>9000</v>
      </c>
      <c r="H26" s="21">
        <f t="shared" si="1"/>
        <v>90000</v>
      </c>
      <c r="I26" s="5">
        <f t="shared" si="0"/>
        <v>6081.0810810810808</v>
      </c>
    </row>
    <row r="27" spans="2:9" ht="13.2" customHeight="1" x14ac:dyDescent="0.25">
      <c r="B27" s="20" t="s">
        <v>33</v>
      </c>
      <c r="C27" s="21" t="s">
        <v>88</v>
      </c>
      <c r="D27" s="22" t="s">
        <v>16</v>
      </c>
      <c r="E27" s="21">
        <v>1</v>
      </c>
      <c r="F27" s="21">
        <v>6</v>
      </c>
      <c r="G27" s="21">
        <v>17500</v>
      </c>
      <c r="H27" s="21">
        <f t="shared" si="1"/>
        <v>105000</v>
      </c>
      <c r="I27" s="5">
        <f t="shared" si="0"/>
        <v>11824.324324324325</v>
      </c>
    </row>
    <row r="28" spans="2:9" ht="13.2" customHeight="1" x14ac:dyDescent="0.25">
      <c r="B28" s="20" t="s">
        <v>34</v>
      </c>
      <c r="C28" s="21" t="s">
        <v>104</v>
      </c>
      <c r="D28" s="22" t="s">
        <v>16</v>
      </c>
      <c r="E28" s="21">
        <v>1</v>
      </c>
      <c r="F28" s="21">
        <v>5</v>
      </c>
      <c r="G28" s="21">
        <v>9500</v>
      </c>
      <c r="H28" s="21">
        <f t="shared" si="1"/>
        <v>47500</v>
      </c>
      <c r="I28" s="5">
        <f t="shared" si="0"/>
        <v>6418.9189189189192</v>
      </c>
    </row>
    <row r="29" spans="2:9" ht="13.2" customHeight="1" x14ac:dyDescent="0.25">
      <c r="B29" s="20" t="s">
        <v>35</v>
      </c>
      <c r="C29" s="21" t="s">
        <v>105</v>
      </c>
      <c r="D29" s="22" t="s">
        <v>16</v>
      </c>
      <c r="E29" s="21">
        <v>3</v>
      </c>
      <c r="F29" s="21">
        <v>4</v>
      </c>
      <c r="G29" s="21">
        <v>5500</v>
      </c>
      <c r="H29" s="21">
        <f t="shared" si="1"/>
        <v>66000</v>
      </c>
      <c r="I29" s="5">
        <f t="shared" si="0"/>
        <v>3716.2162162162163</v>
      </c>
    </row>
    <row r="30" spans="2:9" ht="13.2" customHeight="1" x14ac:dyDescent="0.25">
      <c r="B30" s="20" t="s">
        <v>36</v>
      </c>
      <c r="C30" s="21" t="s">
        <v>106</v>
      </c>
      <c r="D30" s="22" t="s">
        <v>16</v>
      </c>
      <c r="E30" s="21">
        <v>2</v>
      </c>
      <c r="F30" s="21">
        <v>4</v>
      </c>
      <c r="G30" s="21">
        <v>3090</v>
      </c>
      <c r="H30" s="21">
        <f t="shared" si="1"/>
        <v>24720</v>
      </c>
      <c r="I30" s="5">
        <f t="shared" si="0"/>
        <v>2087.8378378378379</v>
      </c>
    </row>
    <row r="31" spans="2:9" ht="13.2" customHeight="1" x14ac:dyDescent="0.25">
      <c r="B31" s="20" t="s">
        <v>37</v>
      </c>
      <c r="C31" s="21" t="s">
        <v>92</v>
      </c>
      <c r="D31" s="22" t="s">
        <v>16</v>
      </c>
      <c r="E31" s="21">
        <v>1</v>
      </c>
      <c r="F31" s="21">
        <v>5</v>
      </c>
      <c r="G31" s="21">
        <v>10000</v>
      </c>
      <c r="H31" s="21">
        <f t="shared" ref="H31:H32" si="2">ROUND(E31*F31*G31,2)</f>
        <v>50000</v>
      </c>
      <c r="I31" s="5">
        <f t="shared" si="0"/>
        <v>6756.7567567567567</v>
      </c>
    </row>
    <row r="32" spans="2:9" ht="13.2" customHeight="1" x14ac:dyDescent="0.25">
      <c r="B32" s="20" t="s">
        <v>91</v>
      </c>
      <c r="C32" s="21" t="s">
        <v>103</v>
      </c>
      <c r="D32" s="22" t="s">
        <v>16</v>
      </c>
      <c r="E32" s="21">
        <v>1</v>
      </c>
      <c r="F32" s="21">
        <v>5</v>
      </c>
      <c r="G32" s="21">
        <v>6000</v>
      </c>
      <c r="H32" s="21">
        <f t="shared" si="2"/>
        <v>30000</v>
      </c>
      <c r="I32" s="5">
        <f t="shared" ref="I32" si="3">+G32/1.48</f>
        <v>4054.0540540540542</v>
      </c>
    </row>
    <row r="33" spans="2:9" s="19" customFormat="1" ht="13.2" customHeight="1" x14ac:dyDescent="0.25">
      <c r="B33" s="16" t="s">
        <v>38</v>
      </c>
      <c r="C33" s="17" t="s">
        <v>39</v>
      </c>
      <c r="D33" s="18"/>
      <c r="E33" s="17"/>
      <c r="F33" s="17"/>
      <c r="G33" s="17"/>
      <c r="H33" s="17">
        <f>SUM(H34:H42)</f>
        <v>338500</v>
      </c>
      <c r="I33" s="5">
        <f t="shared" si="0"/>
        <v>0</v>
      </c>
    </row>
    <row r="34" spans="2:9" ht="13.2" customHeight="1" x14ac:dyDescent="0.25">
      <c r="B34" s="20" t="s">
        <v>40</v>
      </c>
      <c r="C34" s="21" t="s">
        <v>107</v>
      </c>
      <c r="D34" s="22" t="s">
        <v>16</v>
      </c>
      <c r="E34" s="21">
        <v>1</v>
      </c>
      <c r="F34" s="21">
        <v>6</v>
      </c>
      <c r="G34" s="21">
        <v>8500</v>
      </c>
      <c r="H34" s="21">
        <f t="shared" ref="H34:H42" si="4">ROUND(E34*F34*G34,2)</f>
        <v>51000</v>
      </c>
      <c r="I34" s="5">
        <f t="shared" si="0"/>
        <v>5743.2432432432433</v>
      </c>
    </row>
    <row r="35" spans="2:9" ht="13.2" customHeight="1" x14ac:dyDescent="0.25">
      <c r="B35" s="20" t="s">
        <v>41</v>
      </c>
      <c r="C35" s="21" t="s">
        <v>108</v>
      </c>
      <c r="D35" s="22" t="s">
        <v>16</v>
      </c>
      <c r="E35" s="21">
        <v>1</v>
      </c>
      <c r="F35" s="21">
        <v>5</v>
      </c>
      <c r="G35" s="21">
        <v>5500</v>
      </c>
      <c r="H35" s="21">
        <f t="shared" si="4"/>
        <v>27500</v>
      </c>
      <c r="I35" s="5">
        <f t="shared" si="0"/>
        <v>3716.2162162162163</v>
      </c>
    </row>
    <row r="36" spans="2:9" ht="13.2" customHeight="1" x14ac:dyDescent="0.25">
      <c r="B36" s="20" t="s">
        <v>42</v>
      </c>
      <c r="C36" s="21" t="s">
        <v>109</v>
      </c>
      <c r="D36" s="22" t="s">
        <v>16</v>
      </c>
      <c r="E36" s="21">
        <v>1</v>
      </c>
      <c r="F36" s="21">
        <v>5</v>
      </c>
      <c r="G36" s="21">
        <v>5000</v>
      </c>
      <c r="H36" s="21">
        <f t="shared" si="4"/>
        <v>25000</v>
      </c>
      <c r="I36" s="5">
        <f t="shared" si="0"/>
        <v>3378.3783783783783</v>
      </c>
    </row>
    <row r="37" spans="2:9" ht="13.2" customHeight="1" x14ac:dyDescent="0.25">
      <c r="B37" s="20" t="s">
        <v>43</v>
      </c>
      <c r="C37" s="21" t="s">
        <v>89</v>
      </c>
      <c r="D37" s="22" t="s">
        <v>16</v>
      </c>
      <c r="E37" s="21">
        <v>1</v>
      </c>
      <c r="F37" s="21">
        <v>5</v>
      </c>
      <c r="G37" s="21">
        <v>5000</v>
      </c>
      <c r="H37" s="21">
        <f t="shared" si="4"/>
        <v>25000</v>
      </c>
      <c r="I37" s="5">
        <f t="shared" si="0"/>
        <v>3378.3783783783783</v>
      </c>
    </row>
    <row r="38" spans="2:9" ht="13.2" customHeight="1" x14ac:dyDescent="0.25">
      <c r="B38" s="20" t="s">
        <v>44</v>
      </c>
      <c r="C38" s="21" t="s">
        <v>90</v>
      </c>
      <c r="D38" s="22" t="s">
        <v>16</v>
      </c>
      <c r="E38" s="21">
        <v>1</v>
      </c>
      <c r="F38" s="21">
        <v>5</v>
      </c>
      <c r="G38" s="21">
        <v>5000</v>
      </c>
      <c r="H38" s="21">
        <f t="shared" si="4"/>
        <v>25000</v>
      </c>
      <c r="I38" s="5">
        <f t="shared" si="0"/>
        <v>3378.3783783783783</v>
      </c>
    </row>
    <row r="39" spans="2:9" ht="13.2" customHeight="1" x14ac:dyDescent="0.25">
      <c r="B39" s="20" t="s">
        <v>45</v>
      </c>
      <c r="C39" s="21" t="s">
        <v>110</v>
      </c>
      <c r="D39" s="22" t="s">
        <v>16</v>
      </c>
      <c r="E39" s="21">
        <v>1</v>
      </c>
      <c r="F39" s="21">
        <v>5</v>
      </c>
      <c r="G39" s="21">
        <v>3000</v>
      </c>
      <c r="H39" s="21">
        <f t="shared" si="4"/>
        <v>15000</v>
      </c>
      <c r="I39" s="5">
        <f t="shared" si="0"/>
        <v>2027.0270270270271</v>
      </c>
    </row>
    <row r="40" spans="2:9" ht="13.2" customHeight="1" x14ac:dyDescent="0.25">
      <c r="B40" s="20" t="s">
        <v>46</v>
      </c>
      <c r="C40" s="21" t="s">
        <v>111</v>
      </c>
      <c r="D40" s="22" t="s">
        <v>16</v>
      </c>
      <c r="E40" s="21">
        <v>4</v>
      </c>
      <c r="F40" s="21">
        <v>5</v>
      </c>
      <c r="G40" s="21">
        <v>2500</v>
      </c>
      <c r="H40" s="21">
        <f t="shared" si="4"/>
        <v>50000</v>
      </c>
      <c r="I40" s="5">
        <f t="shared" si="0"/>
        <v>1689.1891891891892</v>
      </c>
    </row>
    <row r="41" spans="2:9" ht="13.2" customHeight="1" x14ac:dyDescent="0.25">
      <c r="B41" s="20" t="s">
        <v>47</v>
      </c>
      <c r="C41" s="21" t="s">
        <v>112</v>
      </c>
      <c r="D41" s="22" t="s">
        <v>16</v>
      </c>
      <c r="E41" s="21">
        <v>2</v>
      </c>
      <c r="F41" s="21">
        <v>5</v>
      </c>
      <c r="G41" s="21">
        <v>2000</v>
      </c>
      <c r="H41" s="21">
        <f t="shared" si="4"/>
        <v>20000</v>
      </c>
      <c r="I41" s="5">
        <f t="shared" si="0"/>
        <v>1351.3513513513515</v>
      </c>
    </row>
    <row r="42" spans="2:9" ht="13.2" customHeight="1" x14ac:dyDescent="0.25">
      <c r="B42" s="20" t="s">
        <v>48</v>
      </c>
      <c r="C42" s="21" t="s">
        <v>113</v>
      </c>
      <c r="D42" s="22" t="s">
        <v>16</v>
      </c>
      <c r="E42" s="21">
        <v>1</v>
      </c>
      <c r="F42" s="21">
        <v>5</v>
      </c>
      <c r="G42" s="21">
        <v>20000</v>
      </c>
      <c r="H42" s="21">
        <f t="shared" si="4"/>
        <v>100000</v>
      </c>
      <c r="I42" s="5">
        <f t="shared" si="0"/>
        <v>13513.513513513513</v>
      </c>
    </row>
    <row r="43" spans="2:9" s="19" customFormat="1" ht="13.2" customHeight="1" x14ac:dyDescent="0.25">
      <c r="B43" s="16" t="s">
        <v>49</v>
      </c>
      <c r="C43" s="17" t="s">
        <v>50</v>
      </c>
      <c r="D43" s="18"/>
      <c r="E43" s="17"/>
      <c r="F43" s="17"/>
      <c r="G43" s="17"/>
      <c r="H43" s="17">
        <f>SUM(H44:H45)</f>
        <v>78385</v>
      </c>
      <c r="I43" s="5">
        <f t="shared" si="0"/>
        <v>0</v>
      </c>
    </row>
    <row r="44" spans="2:9" ht="13.2" customHeight="1" x14ac:dyDescent="0.25">
      <c r="B44" s="20" t="s">
        <v>51</v>
      </c>
      <c r="C44" s="21" t="s">
        <v>114</v>
      </c>
      <c r="D44" s="22" t="s">
        <v>16</v>
      </c>
      <c r="E44" s="21">
        <v>1</v>
      </c>
      <c r="F44" s="21">
        <v>5</v>
      </c>
      <c r="G44" s="21">
        <v>4431</v>
      </c>
      <c r="H44" s="21">
        <f>ROUND(E44*F44*G44,2)</f>
        <v>22155</v>
      </c>
      <c r="I44" s="5">
        <f t="shared" si="0"/>
        <v>2993.9189189189187</v>
      </c>
    </row>
    <row r="45" spans="2:9" ht="13.2" customHeight="1" x14ac:dyDescent="0.25">
      <c r="B45" s="20" t="s">
        <v>52</v>
      </c>
      <c r="C45" s="21" t="s">
        <v>115</v>
      </c>
      <c r="D45" s="22" t="s">
        <v>16</v>
      </c>
      <c r="E45" s="21">
        <v>2</v>
      </c>
      <c r="F45" s="21">
        <v>5</v>
      </c>
      <c r="G45" s="21">
        <v>5623</v>
      </c>
      <c r="H45" s="21">
        <f>ROUND(E45*F45*G45,2)</f>
        <v>56230</v>
      </c>
      <c r="I45" s="5">
        <f t="shared" si="0"/>
        <v>3799.3243243243242</v>
      </c>
    </row>
    <row r="46" spans="2:9" s="19" customFormat="1" ht="13.2" customHeight="1" x14ac:dyDescent="0.25">
      <c r="B46" s="16" t="s">
        <v>53</v>
      </c>
      <c r="C46" s="17" t="s">
        <v>54</v>
      </c>
      <c r="D46" s="18"/>
      <c r="E46" s="17"/>
      <c r="F46" s="17"/>
      <c r="G46" s="17"/>
      <c r="H46" s="17">
        <f>SUM(H47:H48)</f>
        <v>371250</v>
      </c>
      <c r="I46" s="5">
        <f t="shared" si="0"/>
        <v>0</v>
      </c>
    </row>
    <row r="47" spans="2:9" ht="13.2" customHeight="1" x14ac:dyDescent="0.25">
      <c r="B47" s="20" t="s">
        <v>55</v>
      </c>
      <c r="C47" s="21" t="s">
        <v>140</v>
      </c>
      <c r="D47" s="22" t="s">
        <v>16</v>
      </c>
      <c r="E47" s="21">
        <v>45</v>
      </c>
      <c r="F47" s="21">
        <v>5</v>
      </c>
      <c r="G47" s="21">
        <v>1250</v>
      </c>
      <c r="H47" s="21">
        <f>ROUND(E47*F47*G47,2)</f>
        <v>281250</v>
      </c>
      <c r="I47" s="5">
        <f t="shared" si="0"/>
        <v>844.59459459459458</v>
      </c>
    </row>
    <row r="48" spans="2:9" ht="13.2" customHeight="1" x14ac:dyDescent="0.25">
      <c r="B48" s="20" t="s">
        <v>56</v>
      </c>
      <c r="C48" s="21" t="s">
        <v>139</v>
      </c>
      <c r="D48" s="22" t="s">
        <v>16</v>
      </c>
      <c r="E48" s="21">
        <v>4</v>
      </c>
      <c r="F48" s="21">
        <v>5</v>
      </c>
      <c r="G48" s="21">
        <v>4500</v>
      </c>
      <c r="H48" s="21">
        <f>ROUND(E48*F48*G48,2)</f>
        <v>90000</v>
      </c>
      <c r="I48" s="5">
        <f t="shared" si="0"/>
        <v>3040.5405405405404</v>
      </c>
    </row>
    <row r="49" spans="2:13" s="19" customFormat="1" ht="13.2" customHeight="1" x14ac:dyDescent="0.25">
      <c r="B49" s="16" t="s">
        <v>57</v>
      </c>
      <c r="C49" s="17" t="s">
        <v>58</v>
      </c>
      <c r="D49" s="18"/>
      <c r="E49" s="17"/>
      <c r="F49" s="17"/>
      <c r="G49" s="17"/>
      <c r="H49" s="17">
        <f>SUM(H50:H55)</f>
        <v>816320</v>
      </c>
      <c r="I49" s="5">
        <f t="shared" si="0"/>
        <v>0</v>
      </c>
    </row>
    <row r="50" spans="2:13" ht="13.2" customHeight="1" x14ac:dyDescent="0.25">
      <c r="B50" s="20" t="s">
        <v>59</v>
      </c>
      <c r="C50" s="21" t="s">
        <v>116</v>
      </c>
      <c r="D50" s="22" t="s">
        <v>16</v>
      </c>
      <c r="E50" s="21">
        <v>4</v>
      </c>
      <c r="F50" s="21">
        <v>5</v>
      </c>
      <c r="G50" s="21">
        <v>12760</v>
      </c>
      <c r="H50" s="21">
        <f t="shared" ref="H50:H55" si="5">ROUND(E50*F50*G50,2)</f>
        <v>255200</v>
      </c>
      <c r="I50" s="5">
        <f t="shared" si="0"/>
        <v>8621.6216216216217</v>
      </c>
    </row>
    <row r="51" spans="2:13" ht="13.2" customHeight="1" x14ac:dyDescent="0.25">
      <c r="B51" s="20" t="s">
        <v>60</v>
      </c>
      <c r="C51" s="21" t="s">
        <v>117</v>
      </c>
      <c r="D51" s="22" t="s">
        <v>16</v>
      </c>
      <c r="E51" s="21">
        <v>1</v>
      </c>
      <c r="F51" s="21">
        <v>5</v>
      </c>
      <c r="G51" s="21">
        <v>20000</v>
      </c>
      <c r="H51" s="21">
        <f t="shared" si="5"/>
        <v>100000</v>
      </c>
      <c r="I51" s="5">
        <f t="shared" si="0"/>
        <v>13513.513513513513</v>
      </c>
      <c r="K51" s="5">
        <f>5500+2500*1.48+160*22</f>
        <v>12720</v>
      </c>
    </row>
    <row r="52" spans="2:13" ht="13.2" customHeight="1" x14ac:dyDescent="0.25">
      <c r="B52" s="20" t="s">
        <v>61</v>
      </c>
      <c r="C52" s="21" t="s">
        <v>118</v>
      </c>
      <c r="D52" s="22" t="s">
        <v>16</v>
      </c>
      <c r="E52" s="21">
        <v>1</v>
      </c>
      <c r="F52" s="21">
        <v>5</v>
      </c>
      <c r="G52" s="21">
        <v>13814</v>
      </c>
      <c r="H52" s="21">
        <f t="shared" si="5"/>
        <v>69070</v>
      </c>
      <c r="I52" s="5">
        <f t="shared" si="0"/>
        <v>9333.7837837837833</v>
      </c>
    </row>
    <row r="53" spans="2:13" ht="13.2" customHeight="1" x14ac:dyDescent="0.25">
      <c r="B53" s="20" t="s">
        <v>62</v>
      </c>
      <c r="C53" s="21" t="s">
        <v>119</v>
      </c>
      <c r="D53" s="22" t="s">
        <v>16</v>
      </c>
      <c r="E53" s="21">
        <v>3</v>
      </c>
      <c r="F53" s="21">
        <v>5</v>
      </c>
      <c r="G53" s="21">
        <v>13870</v>
      </c>
      <c r="H53" s="21">
        <f t="shared" si="5"/>
        <v>208050</v>
      </c>
      <c r="I53" s="5">
        <f t="shared" si="0"/>
        <v>9371.6216216216217</v>
      </c>
    </row>
    <row r="54" spans="2:13" ht="13.2" customHeight="1" x14ac:dyDescent="0.25">
      <c r="B54" s="20" t="s">
        <v>63</v>
      </c>
      <c r="C54" s="21" t="s">
        <v>120</v>
      </c>
      <c r="D54" s="22" t="s">
        <v>16</v>
      </c>
      <c r="E54" s="21">
        <v>1</v>
      </c>
      <c r="F54" s="21">
        <v>5</v>
      </c>
      <c r="G54" s="21">
        <v>24000</v>
      </c>
      <c r="H54" s="21">
        <f t="shared" si="5"/>
        <v>120000</v>
      </c>
      <c r="I54" s="5">
        <f t="shared" si="0"/>
        <v>16216.216216216217</v>
      </c>
    </row>
    <row r="55" spans="2:13" ht="13.2" customHeight="1" x14ac:dyDescent="0.25">
      <c r="B55" s="20" t="s">
        <v>64</v>
      </c>
      <c r="C55" s="21" t="s">
        <v>121</v>
      </c>
      <c r="D55" s="22" t="s">
        <v>65</v>
      </c>
      <c r="E55" s="21">
        <v>40</v>
      </c>
      <c r="F55" s="21">
        <v>1</v>
      </c>
      <c r="G55" s="21">
        <v>1600</v>
      </c>
      <c r="H55" s="21">
        <f t="shared" si="5"/>
        <v>64000</v>
      </c>
      <c r="I55" s="5">
        <f t="shared" si="0"/>
        <v>1081.081081081081</v>
      </c>
    </row>
    <row r="56" spans="2:13" s="19" customFormat="1" ht="13.2" customHeight="1" x14ac:dyDescent="0.25">
      <c r="B56" s="16" t="s">
        <v>66</v>
      </c>
      <c r="C56" s="17" t="s">
        <v>67</v>
      </c>
      <c r="D56" s="18"/>
      <c r="E56" s="17"/>
      <c r="F56" s="17"/>
      <c r="G56" s="17"/>
      <c r="H56" s="17">
        <f>SUM(H57:H62)</f>
        <v>236250</v>
      </c>
      <c r="I56" s="5">
        <f t="shared" si="0"/>
        <v>0</v>
      </c>
    </row>
    <row r="57" spans="2:13" ht="13.2" customHeight="1" x14ac:dyDescent="0.25">
      <c r="B57" s="20" t="s">
        <v>68</v>
      </c>
      <c r="C57" s="21" t="s">
        <v>122</v>
      </c>
      <c r="D57" s="22" t="s">
        <v>65</v>
      </c>
      <c r="E57" s="21">
        <v>1</v>
      </c>
      <c r="F57" s="21">
        <v>1</v>
      </c>
      <c r="G57" s="21">
        <v>50000</v>
      </c>
      <c r="H57" s="21">
        <f t="shared" ref="H57:H62" si="6">ROUND(E57*F57*G57,2)</f>
        <v>50000</v>
      </c>
      <c r="I57" s="5">
        <f t="shared" si="0"/>
        <v>33783.783783783787</v>
      </c>
    </row>
    <row r="58" spans="2:13" ht="13.2" customHeight="1" x14ac:dyDescent="0.25">
      <c r="B58" s="20" t="s">
        <v>69</v>
      </c>
      <c r="C58" s="21" t="s">
        <v>123</v>
      </c>
      <c r="D58" s="22" t="s">
        <v>71</v>
      </c>
      <c r="E58" s="21">
        <v>15</v>
      </c>
      <c r="F58" s="21">
        <v>1</v>
      </c>
      <c r="G58" s="21">
        <v>950</v>
      </c>
      <c r="H58" s="21">
        <f t="shared" si="6"/>
        <v>14250</v>
      </c>
      <c r="I58" s="5">
        <f t="shared" si="0"/>
        <v>641.89189189189187</v>
      </c>
      <c r="M58" s="5">
        <f>+L58*3.9</f>
        <v>0</v>
      </c>
    </row>
    <row r="59" spans="2:13" ht="13.2" customHeight="1" x14ac:dyDescent="0.25">
      <c r="B59" s="20" t="s">
        <v>70</v>
      </c>
      <c r="C59" s="21" t="s">
        <v>124</v>
      </c>
      <c r="D59" s="22" t="s">
        <v>65</v>
      </c>
      <c r="E59" s="21">
        <v>1</v>
      </c>
      <c r="F59" s="21">
        <v>1</v>
      </c>
      <c r="G59" s="21">
        <v>9000</v>
      </c>
      <c r="H59" s="21">
        <f t="shared" si="6"/>
        <v>9000</v>
      </c>
      <c r="I59" s="5">
        <f t="shared" si="0"/>
        <v>6081.0810810810808</v>
      </c>
      <c r="M59" s="5">
        <f>+M58*5</f>
        <v>0</v>
      </c>
    </row>
    <row r="60" spans="2:13" ht="13.2" customHeight="1" x14ac:dyDescent="0.25">
      <c r="B60" s="20" t="s">
        <v>72</v>
      </c>
      <c r="C60" s="21" t="s">
        <v>125</v>
      </c>
      <c r="D60" s="22" t="s">
        <v>65</v>
      </c>
      <c r="E60" s="21">
        <v>1</v>
      </c>
      <c r="F60" s="21">
        <v>1</v>
      </c>
      <c r="G60" s="21">
        <v>85000</v>
      </c>
      <c r="H60" s="21">
        <f t="shared" si="6"/>
        <v>85000</v>
      </c>
      <c r="I60" s="5">
        <f t="shared" si="0"/>
        <v>57432.432432432433</v>
      </c>
    </row>
    <row r="61" spans="2:13" ht="13.2" customHeight="1" x14ac:dyDescent="0.25">
      <c r="B61" s="20" t="s">
        <v>73</v>
      </c>
      <c r="C61" s="21" t="s">
        <v>126</v>
      </c>
      <c r="D61" s="22" t="s">
        <v>16</v>
      </c>
      <c r="E61" s="21">
        <v>3</v>
      </c>
      <c r="F61" s="21">
        <v>5</v>
      </c>
      <c r="G61" s="21">
        <v>400</v>
      </c>
      <c r="H61" s="21">
        <f t="shared" si="6"/>
        <v>6000</v>
      </c>
      <c r="I61" s="5">
        <f t="shared" si="0"/>
        <v>270.27027027027026</v>
      </c>
    </row>
    <row r="62" spans="2:13" ht="13.2" customHeight="1" x14ac:dyDescent="0.25">
      <c r="B62" s="20" t="s">
        <v>74</v>
      </c>
      <c r="C62" s="21" t="s">
        <v>127</v>
      </c>
      <c r="D62" s="22" t="s">
        <v>65</v>
      </c>
      <c r="E62" s="21">
        <v>1</v>
      </c>
      <c r="F62" s="21">
        <v>1</v>
      </c>
      <c r="G62" s="21">
        <v>72000</v>
      </c>
      <c r="H62" s="21">
        <f t="shared" si="6"/>
        <v>72000</v>
      </c>
      <c r="I62" s="5">
        <f t="shared" si="0"/>
        <v>48648.648648648646</v>
      </c>
    </row>
    <row r="63" spans="2:13" s="19" customFormat="1" ht="13.2" customHeight="1" x14ac:dyDescent="0.25">
      <c r="B63" s="16" t="s">
        <v>75</v>
      </c>
      <c r="C63" s="17" t="s">
        <v>76</v>
      </c>
      <c r="D63" s="18"/>
      <c r="E63" s="17"/>
      <c r="F63" s="17"/>
      <c r="G63" s="17"/>
      <c r="H63" s="17">
        <f>SUM(H64:H70)</f>
        <v>243900</v>
      </c>
      <c r="I63" s="5">
        <f t="shared" si="0"/>
        <v>0</v>
      </c>
    </row>
    <row r="64" spans="2:13" ht="13.2" customHeight="1" x14ac:dyDescent="0.25">
      <c r="B64" s="20" t="s">
        <v>77</v>
      </c>
      <c r="C64" s="21" t="s">
        <v>128</v>
      </c>
      <c r="D64" s="22" t="s">
        <v>16</v>
      </c>
      <c r="E64" s="21">
        <v>1</v>
      </c>
      <c r="F64" s="21">
        <v>5</v>
      </c>
      <c r="G64" s="21">
        <v>1300</v>
      </c>
      <c r="H64" s="21">
        <f t="shared" ref="H64:H70" si="7">ROUND(E64*F64*G64,2)</f>
        <v>6500</v>
      </c>
      <c r="I64" s="5">
        <f t="shared" si="0"/>
        <v>878.37837837837844</v>
      </c>
    </row>
    <row r="65" spans="2:9" ht="13.2" customHeight="1" x14ac:dyDescent="0.25">
      <c r="B65" s="20" t="s">
        <v>78</v>
      </c>
      <c r="C65" s="21" t="s">
        <v>129</v>
      </c>
      <c r="D65" s="22" t="s">
        <v>65</v>
      </c>
      <c r="E65" s="21">
        <v>1</v>
      </c>
      <c r="F65" s="21">
        <v>1</v>
      </c>
      <c r="G65" s="21">
        <v>25000</v>
      </c>
      <c r="H65" s="21">
        <f t="shared" si="7"/>
        <v>25000</v>
      </c>
      <c r="I65" s="5">
        <f t="shared" si="0"/>
        <v>16891.891891891893</v>
      </c>
    </row>
    <row r="66" spans="2:9" ht="13.2" customHeight="1" x14ac:dyDescent="0.25">
      <c r="B66" s="20" t="s">
        <v>79</v>
      </c>
      <c r="C66" s="21" t="s">
        <v>130</v>
      </c>
      <c r="D66" s="22" t="s">
        <v>65</v>
      </c>
      <c r="E66" s="21">
        <v>1</v>
      </c>
      <c r="F66" s="21">
        <v>1</v>
      </c>
      <c r="G66" s="21">
        <v>1200</v>
      </c>
      <c r="H66" s="21">
        <f t="shared" si="7"/>
        <v>1200</v>
      </c>
      <c r="I66" s="5">
        <f t="shared" si="0"/>
        <v>810.81081081081084</v>
      </c>
    </row>
    <row r="67" spans="2:9" ht="13.2" customHeight="1" x14ac:dyDescent="0.25">
      <c r="B67" s="20" t="s">
        <v>80</v>
      </c>
      <c r="C67" s="21" t="s">
        <v>131</v>
      </c>
      <c r="D67" s="22" t="s">
        <v>71</v>
      </c>
      <c r="E67" s="21">
        <v>15</v>
      </c>
      <c r="F67" s="21">
        <v>5</v>
      </c>
      <c r="G67" s="21">
        <v>16</v>
      </c>
      <c r="H67" s="21">
        <f t="shared" si="7"/>
        <v>1200</v>
      </c>
      <c r="I67" s="5">
        <f t="shared" si="0"/>
        <v>10.810810810810811</v>
      </c>
    </row>
    <row r="68" spans="2:9" ht="13.2" customHeight="1" x14ac:dyDescent="0.25">
      <c r="B68" s="20" t="s">
        <v>81</v>
      </c>
      <c r="C68" s="21" t="s">
        <v>132</v>
      </c>
      <c r="D68" s="22" t="s">
        <v>65</v>
      </c>
      <c r="E68" s="21">
        <v>1</v>
      </c>
      <c r="F68" s="21">
        <v>1</v>
      </c>
      <c r="G68" s="21">
        <v>50000</v>
      </c>
      <c r="H68" s="21">
        <f t="shared" si="7"/>
        <v>50000</v>
      </c>
      <c r="I68" s="5">
        <f t="shared" si="0"/>
        <v>33783.783783783787</v>
      </c>
    </row>
    <row r="69" spans="2:9" ht="13.2" customHeight="1" x14ac:dyDescent="0.25">
      <c r="B69" s="20" t="s">
        <v>82</v>
      </c>
      <c r="C69" s="21" t="s">
        <v>133</v>
      </c>
      <c r="D69" s="22" t="s">
        <v>65</v>
      </c>
      <c r="E69" s="21">
        <v>1</v>
      </c>
      <c r="F69" s="21">
        <v>1</v>
      </c>
      <c r="G69" s="21">
        <v>110000</v>
      </c>
      <c r="H69" s="21">
        <f t="shared" si="7"/>
        <v>110000</v>
      </c>
      <c r="I69" s="5">
        <f t="shared" si="0"/>
        <v>74324.32432432432</v>
      </c>
    </row>
    <row r="70" spans="2:9" ht="13.2" customHeight="1" x14ac:dyDescent="0.25">
      <c r="B70" s="20" t="s">
        <v>83</v>
      </c>
      <c r="C70" s="21" t="s">
        <v>134</v>
      </c>
      <c r="D70" s="22" t="s">
        <v>16</v>
      </c>
      <c r="E70" s="21">
        <v>1</v>
      </c>
      <c r="F70" s="21">
        <v>5</v>
      </c>
      <c r="G70" s="21">
        <v>10000</v>
      </c>
      <c r="H70" s="21">
        <f t="shared" si="7"/>
        <v>50000</v>
      </c>
      <c r="I70" s="5">
        <f t="shared" si="0"/>
        <v>6756.7567567567567</v>
      </c>
    </row>
    <row r="71" spans="2:9" s="19" customFormat="1" ht="13.2" customHeight="1" x14ac:dyDescent="0.25">
      <c r="B71" s="16" t="s">
        <v>84</v>
      </c>
      <c r="C71" s="17" t="s">
        <v>85</v>
      </c>
      <c r="D71" s="18"/>
      <c r="E71" s="17"/>
      <c r="F71" s="17"/>
      <c r="G71" s="17"/>
      <c r="H71" s="17">
        <f>SUM(H72:H73)</f>
        <v>130750</v>
      </c>
      <c r="I71" s="5">
        <f t="shared" si="0"/>
        <v>0</v>
      </c>
    </row>
    <row r="72" spans="2:9" s="19" customFormat="1" ht="13.2" customHeight="1" x14ac:dyDescent="0.25">
      <c r="B72" s="21">
        <v>13.1</v>
      </c>
      <c r="C72" s="21" t="s">
        <v>93</v>
      </c>
      <c r="D72" s="21"/>
      <c r="E72" s="21">
        <v>1</v>
      </c>
      <c r="F72" s="21">
        <v>7</v>
      </c>
      <c r="G72" s="21">
        <f>1500000*0.05/12</f>
        <v>6250</v>
      </c>
      <c r="H72" s="21">
        <f>+F72*G72</f>
        <v>43750</v>
      </c>
      <c r="I72" s="5"/>
    </row>
    <row r="73" spans="2:9" s="19" customFormat="1" ht="10.199999999999999" x14ac:dyDescent="0.25">
      <c r="B73" s="21">
        <v>13.2</v>
      </c>
      <c r="C73" s="21" t="s">
        <v>94</v>
      </c>
      <c r="D73" s="21"/>
      <c r="E73" s="21">
        <v>1</v>
      </c>
      <c r="F73" s="21">
        <v>6</v>
      </c>
      <c r="G73" s="21">
        <v>14500</v>
      </c>
      <c r="H73" s="21">
        <f>+G73*F73</f>
        <v>87000</v>
      </c>
      <c r="I73" s="5"/>
    </row>
    <row r="75" spans="2:9" s="19" customFormat="1" ht="13.2" customHeight="1" x14ac:dyDescent="0.25">
      <c r="B75" s="23" t="s">
        <v>86</v>
      </c>
      <c r="C75" s="23"/>
      <c r="D75" s="24"/>
      <c r="E75" s="23"/>
      <c r="F75" s="23"/>
      <c r="G75" s="23"/>
      <c r="H75" s="23">
        <f>H11+H14+H19+H24+H33+H43+H46+H49+H56+H63+H71</f>
        <v>3326075</v>
      </c>
    </row>
    <row r="80" spans="2:9" ht="13.2" customHeight="1" x14ac:dyDescent="0.25">
      <c r="C80" s="26"/>
    </row>
  </sheetData>
  <mergeCells count="1">
    <mergeCell ref="C2:H2"/>
  </mergeCells>
  <phoneticPr fontId="8" type="noConversion"/>
  <pageMargins left="0.7" right="0.7" top="0.75" bottom="0.75" header="0.3" footer="0.3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Flórez</dc:creator>
  <cp:lastModifiedBy>Ricardo Flórez</cp:lastModifiedBy>
  <cp:lastPrinted>2022-08-10T17:19:29Z</cp:lastPrinted>
  <dcterms:created xsi:type="dcterms:W3CDTF">2022-05-27T04:13:39Z</dcterms:created>
  <dcterms:modified xsi:type="dcterms:W3CDTF">2022-08-16T23:21:31Z</dcterms:modified>
</cp:coreProperties>
</file>