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LEVANTAMIENTO DE COMENTARIOS 11.11.2022 -RÍO GRANDE\"/>
    </mc:Choice>
  </mc:AlternateContent>
  <xr:revisionPtr revIDLastSave="6" documentId="8_{2BFEBD1F-4D4B-4D0F-A2F6-D6C32E8BB9C9}" xr6:coauthVersionLast="36" xr6:coauthVersionMax="36" xr10:uidLastSave="{A1A42D1B-767D-4327-B642-C00661A6B296}"/>
  <bookViews>
    <workbookView xWindow="0" yWindow="0" windowWidth="23040" windowHeight="8940" tabRatio="720" xr2:uid="{69376383-6883-4F23-A3E9-8EB183B0A4C4}"/>
  </bookViews>
  <sheets>
    <sheet name="CONDUTO" sheetId="1" r:id="rId1"/>
  </sheets>
  <definedNames>
    <definedName name="_xlnm._FilterDatabase" localSheetId="0" hidden="1">CONDUTO!$A$3:$J$121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8" i="1" l="1"/>
  <c r="F67" i="1" s="1"/>
  <c r="G19" i="1"/>
  <c r="H19" i="1"/>
  <c r="I8" i="1"/>
  <c r="I10" i="1"/>
  <c r="I11" i="1"/>
  <c r="I12" i="1"/>
  <c r="I13" i="1"/>
  <c r="I14" i="1"/>
  <c r="I15" i="1"/>
  <c r="I17" i="1"/>
  <c r="I18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8" i="1"/>
  <c r="I59" i="1"/>
  <c r="I60" i="1"/>
  <c r="I61" i="1"/>
  <c r="I62" i="1"/>
  <c r="I63" i="1"/>
  <c r="I64" i="1"/>
  <c r="I65" i="1"/>
  <c r="I66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90" i="1"/>
  <c r="I89" i="1" s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9" i="1"/>
  <c r="I108" i="1" s="1"/>
  <c r="I111" i="1"/>
  <c r="I112" i="1"/>
  <c r="I113" i="1"/>
  <c r="I114" i="1"/>
  <c r="I115" i="1"/>
  <c r="I116" i="1"/>
  <c r="I117" i="1"/>
  <c r="I7" i="1"/>
  <c r="G8" i="1"/>
  <c r="G10" i="1"/>
  <c r="G11" i="1"/>
  <c r="G12" i="1"/>
  <c r="G13" i="1"/>
  <c r="G14" i="1"/>
  <c r="G15" i="1"/>
  <c r="G17" i="1"/>
  <c r="G18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8" i="1"/>
  <c r="G59" i="1"/>
  <c r="G60" i="1"/>
  <c r="G61" i="1"/>
  <c r="G62" i="1"/>
  <c r="G63" i="1"/>
  <c r="G64" i="1"/>
  <c r="G65" i="1"/>
  <c r="G66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90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11" i="1"/>
  <c r="G112" i="1"/>
  <c r="G113" i="1"/>
  <c r="G114" i="1"/>
  <c r="G115" i="1"/>
  <c r="G116" i="1"/>
  <c r="G117" i="1"/>
  <c r="G7" i="1"/>
  <c r="I20" i="1" l="1"/>
  <c r="I57" i="1"/>
  <c r="I110" i="1"/>
  <c r="I68" i="1"/>
  <c r="I6" i="1"/>
  <c r="I91" i="1"/>
  <c r="I16" i="1"/>
  <c r="I42" i="1"/>
  <c r="I9" i="1"/>
  <c r="F19" i="1"/>
  <c r="I19" i="1" l="1"/>
  <c r="I67" i="1"/>
  <c r="I118" i="1" l="1"/>
  <c r="I121" i="1" s="1"/>
</calcChain>
</file>

<file path=xl/sharedStrings.xml><?xml version="1.0" encoding="utf-8"?>
<sst xmlns="http://schemas.openxmlformats.org/spreadsheetml/2006/main" count="434" uniqueCount="259">
  <si>
    <t>PARTIDAS PAQUETE 4 - RIO GRANDE</t>
  </si>
  <si>
    <t>SECCIÓN</t>
  </si>
  <si>
    <t>MEDIDA</t>
  </si>
  <si>
    <t>UND</t>
  </si>
  <si>
    <t>METRADOS</t>
  </si>
  <si>
    <t>B</t>
  </si>
  <si>
    <t>CONSTRUCCIÓN DE DEFENSAS RIBEREÑAS</t>
  </si>
  <si>
    <t>OBRAS PROVISIONALES</t>
  </si>
  <si>
    <t>102.A</t>
  </si>
  <si>
    <t>CARTEL DE IDENTIFICACION DE LA OBRA DE 3.60M X 2.40M.</t>
  </si>
  <si>
    <t>und</t>
  </si>
  <si>
    <t>103.B</t>
  </si>
  <si>
    <t>INSTALACIÓN DE FACILIDADES Y CAMPAMENTOS</t>
  </si>
  <si>
    <t>glb</t>
  </si>
  <si>
    <t>OBRAS PRELIMINARES</t>
  </si>
  <si>
    <t>201.B</t>
  </si>
  <si>
    <t>MOVILIZACIÓN Y DESMOVILIZACIÓN DE EQUIPOS Y/O MAQUINARIA</t>
  </si>
  <si>
    <t>202.A</t>
  </si>
  <si>
    <t>TRAZO, NIVELACION Y REPLANTEO PRELIMINAR</t>
  </si>
  <si>
    <t xml:space="preserve"> Km </t>
  </si>
  <si>
    <t>203.B</t>
  </si>
  <si>
    <t>CONTROL TOPOGRAFICO DURANTE LA EJECUCIÓN</t>
  </si>
  <si>
    <t>mes</t>
  </si>
  <si>
    <t>204.B</t>
  </si>
  <si>
    <t>HABILITACIÓN DE ACCESOS</t>
  </si>
  <si>
    <t>km</t>
  </si>
  <si>
    <t>206.A</t>
  </si>
  <si>
    <t>DESVÍO Y MANEJO DE AGUAS SUPERFICIALES</t>
  </si>
  <si>
    <t xml:space="preserve"> m3 </t>
  </si>
  <si>
    <t>207.A</t>
  </si>
  <si>
    <t>MANTENIMIENTO DE TRÁNSITO Y SEGURIDAD VIAL EN ACCESOS A LA OBRA Y ÁREAS AUXILIARES (Canteras, DME/DMO, Fuentes de agua)</t>
  </si>
  <si>
    <t>OPERACIÓN Y EXPLOTACION DE MATERIAL</t>
  </si>
  <si>
    <t>304.C</t>
  </si>
  <si>
    <t>EXPLOTACION Y PREPARACION DE MATERIAL PARA AFIRMADO EN CORONA</t>
  </si>
  <si>
    <t>m3</t>
  </si>
  <si>
    <t>305.A</t>
  </si>
  <si>
    <t>PREPARACIÓN DE MATERIAL PARA CONFORMACIÓN DE DIQUE</t>
  </si>
  <si>
    <t>MOVIMIENTO DE TIERRAS</t>
  </si>
  <si>
    <t>B1</t>
  </si>
  <si>
    <t>CONSTRUCCIÓN DE DIQUE NUEVO</t>
  </si>
  <si>
    <t>401.A</t>
  </si>
  <si>
    <t xml:space="preserve">
DESBROCE Y LIMPIEZA</t>
  </si>
  <si>
    <t>ha</t>
  </si>
  <si>
    <t>402.B</t>
  </si>
  <si>
    <t>EXCAVACIÓN MASIVA EN MATERIAL SUELTO, CON EQUIPO</t>
  </si>
  <si>
    <t>402.C</t>
  </si>
  <si>
    <t>EXCAVACIÓN EN ROCA SUELTA CON EQUIPO</t>
  </si>
  <si>
    <t>402.D</t>
  </si>
  <si>
    <t>EXCAVACIÓN DE ROCA FIJA CON MARTILLO HIDRÁULICO</t>
  </si>
  <si>
    <t>402.E</t>
  </si>
  <si>
    <t>EXCAVACIÓN DE UÑA EN MATERIAL CON NIVEL FREÁTICO</t>
  </si>
  <si>
    <t>403.A</t>
  </si>
  <si>
    <t>CONFORMACIÓN Y COMPACTACIÓN DE DIQUE</t>
  </si>
  <si>
    <t>404.A</t>
  </si>
  <si>
    <t>ENROCADO Y ACOMODO PARA PROTECCIÓN DE TALUD TIPO 1</t>
  </si>
  <si>
    <t>404.B</t>
  </si>
  <si>
    <t>ENROCADO Y ACOMODO PARA PROTECCIÓN DE TALUD TIPO 2</t>
  </si>
  <si>
    <t>404.D</t>
  </si>
  <si>
    <t>ENROCADO Y ACOMODO EN UÑA ANTISOCAVANTE TIPO 1</t>
  </si>
  <si>
    <t>404.E</t>
  </si>
  <si>
    <t>ENROCADO Y ACOMODO EN UÑA ANTISOCAVANTE TIPO 2</t>
  </si>
  <si>
    <t>405.A</t>
  </si>
  <si>
    <t>DESCOLMATACIÓN DEL CAUCE</t>
  </si>
  <si>
    <t>406.A</t>
  </si>
  <si>
    <t>REFINE Y PERFILADO DE TALUD</t>
  </si>
  <si>
    <t>m2</t>
  </si>
  <si>
    <t>407.A</t>
  </si>
  <si>
    <t>MEJORAMIENTO DEL SUELO DE FUNDACION</t>
  </si>
  <si>
    <t>408.A</t>
  </si>
  <si>
    <t>ZANJA Y RELLENO PARA ANCLAJE DE GEOTEXTIL</t>
  </si>
  <si>
    <t>ml</t>
  </si>
  <si>
    <t>409.A</t>
  </si>
  <si>
    <t>GEOTEXTIL NO TEJIDO CLASE 1, INCLUYE INSTALACION</t>
  </si>
  <si>
    <t>409.B</t>
  </si>
  <si>
    <t>GEOTEXTIL NO TEJIDO CLASE 2, INCLUYE INSTALACION</t>
  </si>
  <si>
    <t>410.A</t>
  </si>
  <si>
    <t>CONFORMACIÓN DE DME/DMO</t>
  </si>
  <si>
    <t>412.A</t>
  </si>
  <si>
    <t>RELLENO COMPACTADO CON MATERIAL PARA AFIRMADO EN CORONA</t>
  </si>
  <si>
    <t>413.A</t>
  </si>
  <si>
    <t>RELLENO CON MATERIAL PROPIO</t>
  </si>
  <si>
    <t>414.A</t>
  </si>
  <si>
    <t>TRATAMIENTO DE TALUD CON GEOCELDAS</t>
  </si>
  <si>
    <t>416.A</t>
  </si>
  <si>
    <t>PERFILADO Y COMPACTACIÓN PARA FUNDACIÓN DE DIQUE</t>
  </si>
  <si>
    <t>B2</t>
  </si>
  <si>
    <t>REFUERZO EN DIQUES EXISTENTES</t>
  </si>
  <si>
    <t>402.A</t>
  </si>
  <si>
    <t>EXCAVACION DE UÑA EN MATERIAL CON NIVEL FREATICO</t>
  </si>
  <si>
    <t xml:space="preserve">
CONFORMACIÓN Y COMPACTACIÓN DE DIQUE</t>
  </si>
  <si>
    <t>403.B</t>
  </si>
  <si>
    <t>RECRECIMIENTO Y CONFORMACION EN DIQUE EXISTENTE</t>
  </si>
  <si>
    <t>404.F</t>
  </si>
  <si>
    <t>ENROCADO Y ACOMODO DE ROCA EN TALUD DE DIQUE EXISTENTE</t>
  </si>
  <si>
    <t>404.G</t>
  </si>
  <si>
    <t>ENROCADO Y ACOMODO DE ROCA EN UÑA DE DIQUE EXISTENTE</t>
  </si>
  <si>
    <t>406.B</t>
  </si>
  <si>
    <t>PERFILADO DE TALUD EXISTENTE</t>
  </si>
  <si>
    <t>415A</t>
  </si>
  <si>
    <t>GAVIÓN (INCLUYE INSTALACIÓN)</t>
  </si>
  <si>
    <t>416B</t>
  </si>
  <si>
    <t>PERFILADO Y COMPACTACION DE CORONA EN DIQUE EXISTENTE</t>
  </si>
  <si>
    <t xml:space="preserve">417.A </t>
  </si>
  <si>
    <t>RECUPERACION DE ROCA EN DIQUES EXISTENTES</t>
  </si>
  <si>
    <t>TRANSPORTES DE MATERIAL</t>
  </si>
  <si>
    <t>501.A</t>
  </si>
  <si>
    <t>CARGUIO Y ACARREO DE MATERIAL PROPIO P/DIQUE D≤1km</t>
  </si>
  <si>
    <t xml:space="preserve"> m3-km </t>
  </si>
  <si>
    <t>502.A</t>
  </si>
  <si>
    <t>ACARREO DE MATERIAL PROPIO P/DIQUE D&gt;1km</t>
  </si>
  <si>
    <t>501.D</t>
  </si>
  <si>
    <t>CARGUIO Y TRANSPORTE DE MATERIAL AFIRMADO D≤1KM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</si>
  <si>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</si>
  <si>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</si>
  <si>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</si>
  <si>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</si>
  <si>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</si>
  <si>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</si>
  <si>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505.A</t>
  </si>
  <si>
    <t>TRANSPORTE DE MATERIAL INTERNO PARA ACOPIO ≤1km (INCLUYE CARGUÍO)</t>
  </si>
  <si>
    <t>505.B</t>
  </si>
  <si>
    <t>CARGUIO Y TRANSPORTE DE ROCA SELECCIONADA D≤1km</t>
  </si>
  <si>
    <t>506.A</t>
  </si>
  <si>
    <t>TRANSPORTE DE ROCA SELECIONADA D &gt;1km</t>
  </si>
  <si>
    <t>COMPONENTE DE INTERFERENCIAS</t>
  </si>
  <si>
    <t>C1</t>
  </si>
  <si>
    <t>OBRAS DE RIEGO</t>
  </si>
  <si>
    <t>EXCAVACIÓN EN MATERIAL SUELTO, CON EQUIPO</t>
  </si>
  <si>
    <t>403.C</t>
  </si>
  <si>
    <t>CONFORMACIÓN Y COMPACTACIÓN PARA ESTRUCTURA</t>
  </si>
  <si>
    <t>609.A</t>
  </si>
  <si>
    <t>EMBOQUILLADO DE PIEDRA CON CONCRETO</t>
  </si>
  <si>
    <t>801.A</t>
  </si>
  <si>
    <t>CONCRETO PREMEZCLADO (f´c = 10 MPa) PARA SOLADO</t>
  </si>
  <si>
    <t>801.B</t>
  </si>
  <si>
    <t>CONCRETO (f'c=14MPa) +30% P.M.</t>
  </si>
  <si>
    <t>801.B1</t>
  </si>
  <si>
    <t>CONCRETO (f'c = 175kg/cm2)</t>
  </si>
  <si>
    <t>801.D</t>
  </si>
  <si>
    <t>CONCRETO (f'c = 28 MPa) EN MUROS Y ZAPATAS</t>
  </si>
  <si>
    <t>802.A</t>
  </si>
  <si>
    <t>ACERO DE REFUERZO P/ESTRUCTURAS (fý= 420 Mpa)</t>
  </si>
  <si>
    <t>803.A</t>
  </si>
  <si>
    <t>ENCOFRADO PLANO</t>
  </si>
  <si>
    <t>803.B</t>
  </si>
  <si>
    <t>ENCOFRADO CURVO</t>
  </si>
  <si>
    <t>805.A</t>
  </si>
  <si>
    <t>TUBERÍA HDPE 600 mm (SUMINISTRO E INSTALACIÓN)</t>
  </si>
  <si>
    <t>805.B</t>
  </si>
  <si>
    <t>TUBERÍA HDPE 750 mm (SUMINISTRO E INSTALACIÓN)</t>
  </si>
  <si>
    <t>805.D</t>
  </si>
  <si>
    <t>TUBERÍA HDPE 1000 mm (SUMINISTRO E INSTALACIÓN)</t>
  </si>
  <si>
    <t>806.A</t>
  </si>
  <si>
    <t>COMPUERTA TIPO ARMCO 0.60 m x 0.60 m (INCLUYE SUMINISTRO E INSTALACIÓN)</t>
  </si>
  <si>
    <t>806.E</t>
  </si>
  <si>
    <t>COMPUERTA ANTIRRETORNO TIPO CLAPETA Ø 1.00 m  (INCLUYE SUMINISTRO E INSTALACIÓN)</t>
  </si>
  <si>
    <t>806.F</t>
  </si>
  <si>
    <t>REJILLA METÁLICA 1.20 m X 1.50 m (INCLUYE SUMINISTRO E INSTALACIÓN)</t>
  </si>
  <si>
    <t>806.H</t>
  </si>
  <si>
    <t>REJILLA METÁLICA 1.35 m X 1.50 m (INCLUYE SUMINISTRO E INSTALACIÓN)</t>
  </si>
  <si>
    <t>806.I</t>
  </si>
  <si>
    <t>REJILLA METÁLICA 1.60 m X 1.50 m (INCLUYE SUMINISTRO E INSTALACIÓN)</t>
  </si>
  <si>
    <t>807.A</t>
  </si>
  <si>
    <t>JUNTA DE ESTANQUEIDAD WATERSTOP</t>
  </si>
  <si>
    <t>810.A</t>
  </si>
  <si>
    <t>IMPERMEABILIZACIÓN DE PARÁMETROS ENTERRADOS CON LÁMINA ASFÁLTICA</t>
  </si>
  <si>
    <t>C3</t>
  </si>
  <si>
    <t>OBRAS DE REDES</t>
  </si>
  <si>
    <t>604.A</t>
  </si>
  <si>
    <t>REUBICACIÓN DE POSTE DE ENERGÍA</t>
  </si>
  <si>
    <t>C4</t>
  </si>
  <si>
    <t>CRUCE VIAL</t>
  </si>
  <si>
    <t>DESBROCE Y LIMPIEZA</t>
  </si>
  <si>
    <t xml:space="preserve">ha </t>
  </si>
  <si>
    <t>EXCAVACION DE ROCA FIJA CON MARTILLO HIDRÁULICO</t>
  </si>
  <si>
    <t>ENROCADO Y ACOMODO DE ROCA PARA PROTECCIÓN DE TALUD TIPO 1</t>
  </si>
  <si>
    <t>ENROCADO Y ACOMODO DE ROCA EN UÑA ANTISOCAVANTE TIPO 1</t>
  </si>
  <si>
    <t xml:space="preserve"> m2 </t>
  </si>
  <si>
    <t>MEJORAMIENTO DE SUELO DE FUNDACIÓN</t>
  </si>
  <si>
    <t>GEOTEXTIL NO TEJIDO CLASE 1, INCLUYE INSTALACIÓN</t>
  </si>
  <si>
    <t>414.B</t>
  </si>
  <si>
    <t>GEOCELDA HORMIGONADA</t>
  </si>
  <si>
    <t>420.A</t>
  </si>
  <si>
    <t>RELLENO COMPACTADO</t>
  </si>
  <si>
    <t>C5</t>
  </si>
  <si>
    <t>OBRAS DE CONCRETO EXISTENTE</t>
  </si>
  <si>
    <t>612.A</t>
  </si>
  <si>
    <t>DEMOLICIÓN DE OBRA DE CONCRETO EXISTENTE</t>
  </si>
  <si>
    <t>TRABAJOS DE CIERRE</t>
  </si>
  <si>
    <t>902.A</t>
  </si>
  <si>
    <t>PLAN DE MANEJO AMBIENTAL</t>
  </si>
  <si>
    <t>902.B</t>
  </si>
  <si>
    <t>MEDIDAS DE MANEJO DE RESIDUOS SÓLIDOS</t>
  </si>
  <si>
    <t>902.C.1</t>
  </si>
  <si>
    <t xml:space="preserve">      MONITOREO DE CALIDAD AIRE</t>
  </si>
  <si>
    <t>902.C.2</t>
  </si>
  <si>
    <t xml:space="preserve">      MONITOREO DE CALIDAD RUIDO</t>
  </si>
  <si>
    <t>902.C.3</t>
  </si>
  <si>
    <t xml:space="preserve">      MONITOREO DE CALIDAD AGUA</t>
  </si>
  <si>
    <t>902.C.4</t>
  </si>
  <si>
    <t xml:space="preserve">      MONITOREO DE CALIDAD SUELO</t>
  </si>
  <si>
    <t>902.D</t>
  </si>
  <si>
    <t>MEDIDAS DE CONTINGENCIAS Y CIERRE DE OBRA</t>
  </si>
  <si>
    <t>P. UNITARIO
S/</t>
  </si>
  <si>
    <t>P. PARCIAL
S/</t>
  </si>
  <si>
    <t>SUBTOTAL</t>
  </si>
  <si>
    <t>GASTOS GENERALES</t>
  </si>
  <si>
    <t>UTILIDAD</t>
  </si>
  <si>
    <t>TOTAL</t>
  </si>
  <si>
    <t>CONDUCTO</t>
  </si>
  <si>
    <t>DIF. MET.</t>
  </si>
  <si>
    <t>Comentario</t>
  </si>
  <si>
    <t>Revisar precio de Gigantografía</t>
  </si>
  <si>
    <t>Detallar la partida , sustentar precios. Precios muy elevados</t>
  </si>
  <si>
    <t>No esta consideranco moviliazción de los volquetes, no esta considerando movilización de campamento</t>
  </si>
  <si>
    <t>Revisar cuadrilla de topografia, 01 topografo es insuficiente para estos trabajos</t>
  </si>
  <si>
    <t>Desglosar las partidas propuestas</t>
  </si>
  <si>
    <t>Revisar la cantidad de ayudantes</t>
  </si>
  <si>
    <t>El APU debe incluir la preparación del material (chancado del material propio)</t>
  </si>
  <si>
    <t>Revisar el rendimiento para las cuadrillas y equipos utilizados</t>
  </si>
  <si>
    <t>No se tiene comentarios</t>
  </si>
  <si>
    <t>Rendimiento muy conservador (revisar)</t>
  </si>
  <si>
    <t>Justificar la cantidad de ayudantes, este trabajo involucra mayor incidencia de maquinaria por el tamaño de la roca</t>
  </si>
  <si>
    <t>Justificar cuadrilla de ayudantes</t>
  </si>
  <si>
    <t>Revisar cuadrilla (solo considera 01 peon)</t>
  </si>
  <si>
    <t>Revisar rendimiento y la inidencia de la retro</t>
  </si>
  <si>
    <t>Revisar rendimiento, incidencia del rodillo, ver la opcion de considerar una excavadora con incidencia menor</t>
  </si>
  <si>
    <t xml:space="preserve"> No se tiene comentarios </t>
  </si>
  <si>
    <t xml:space="preserve"> Justificar el uso del rodillo, revisar rendimiento </t>
  </si>
  <si>
    <t>Revisar rendimeinto , es elevado</t>
  </si>
  <si>
    <t>NO PRESENTA APU</t>
  </si>
  <si>
    <t>Revisar rendimientos teniendo en cuenta la cuadrilla de MO y Equipos</t>
  </si>
  <si>
    <t>NO PRESENTA APU / PRECIO NO ACORDE AL MERCADO</t>
  </si>
  <si>
    <t>Revisar rendimiento</t>
  </si>
  <si>
    <t>Revisar rendimientos</t>
  </si>
  <si>
    <t>Revisar rendmiento y la incidencia del capataz</t>
  </si>
  <si>
    <t>Revisar precio de la compuerta</t>
  </si>
  <si>
    <t>Revisar rendimiento y PU del material muy elevado</t>
  </si>
  <si>
    <t>Revisar rendimiento, (demasiado optimista). Esta considerando 4 martillos  y solo una excavadora</t>
  </si>
  <si>
    <t>No esta consdierando preparación de material. Rendimiento demasiado optimista</t>
  </si>
  <si>
    <t>Revisar rendimiento (Optimista)</t>
  </si>
  <si>
    <t>Esta considerando relleno con material propio. Considerar un rodillo manual para los lugares donde no llegara la compactadora</t>
  </si>
  <si>
    <t>Presentar detallle, considerar que la partida debe incluir  camion cisterna para manejo de polvos</t>
  </si>
  <si>
    <t>Revisar cuadrilla de ayudantes, considerar trasnporte interno</t>
  </si>
  <si>
    <t>APU NO COINCIDE CON EL PRECIO OFERTADO. DEBE CONSIDERAR SELECCIÓN Y ACOPIO DE CANTO RODADO, CARGUÍO Y TRANSPORTE.</t>
  </si>
  <si>
    <t>NO PRESENTA APU. Considerar remocion y selección de roca</t>
  </si>
  <si>
    <t>Justificar precio. No presenta APU</t>
  </si>
  <si>
    <t>Se levanta observación de la ronda anterior</t>
  </si>
  <si>
    <t>Justificar la cantidad de ayudantes</t>
  </si>
  <si>
    <t>NO PRESENTA APU (La unidad deberia ser en m2)</t>
  </si>
  <si>
    <t>La partida no incluye volquete , aumentar rendimiento (500m3/dia)</t>
  </si>
  <si>
    <t>Revisar velocidad de ida (con carga) deberia ser menor a la velocidad de vuelta (sin carga)</t>
  </si>
  <si>
    <t>Revisar rendimiento por volquete, eliminar cargador</t>
  </si>
  <si>
    <t>Eliminar cargador</t>
  </si>
  <si>
    <t>Revisar rendimiento (demasiado conservador)</t>
  </si>
  <si>
    <t>Revisar materiales  y rendimientos es encofrado curvo</t>
  </si>
  <si>
    <t>NO PRESENTA APU ( debe ser en m2)</t>
  </si>
  <si>
    <t>Presentar detalle de los gastos generales y sustento. No se especifica en la propuetsa economica,</t>
  </si>
  <si>
    <t>PROPUESTA ECONÓMICA PRESENTADA EL DÍA 08.11.2022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</si>
</sst>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_-&quot;S/&quot;* #,##0.00_-;\-&quot;S/&quot;* #,##0.00_-;_-&quot;S/&quot;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8"/>
      <color rgb="FFFFFFFF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16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9"/>
      <name val="Arial Narrow"/>
      <family val="2"/>
    </font>
    <font>
      <sz val="10"/>
      <color indexed="8"/>
      <name val="Arial"/>
      <family val="2"/>
    </font>
    <font>
      <b/>
      <sz val="10"/>
      <color theme="1"/>
      <name val="Times New Roman"/>
      <family val="1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4" fillId="0" borderId="0">
      <alignment vertical="top"/>
    </xf>
    <xf numFmtId="0" fontId="8" fillId="0" borderId="0"/>
    <xf numFmtId="0" fontId="8" fillId="0" borderId="0"/>
    <xf numFmtId="0" fontId="24" fillId="0" borderId="0">
      <alignment vertical="top"/>
    </xf>
    <xf numFmtId="0" fontId="26" fillId="0" borderId="0"/>
    <xf numFmtId="0" fontId="8" fillId="0" borderId="0"/>
    <xf numFmtId="0" fontId="8" fillId="0" borderId="0"/>
    <xf numFmtId="0" fontId="26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3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33">
    <xf numFmtId="0" fontId="0" fillId="0" borderId="0" xfId="0"/>
    <xf numFmtId="0" fontId="4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5" borderId="3" xfId="0" applyFont="1" applyFill="1" applyBorder="1" applyAlignment="1">
      <alignment vertical="center"/>
    </xf>
    <xf numFmtId="0" fontId="0" fillId="4" borderId="3" xfId="0" applyFill="1" applyBorder="1"/>
    <xf numFmtId="43" fontId="0" fillId="0" borderId="3" xfId="0" applyNumberFormat="1" applyBorder="1"/>
    <xf numFmtId="43" fontId="0" fillId="4" borderId="3" xfId="0" applyNumberFormat="1" applyFill="1" applyBorder="1"/>
    <xf numFmtId="49" fontId="10" fillId="7" borderId="5" xfId="0" applyNumberFormat="1" applyFont="1" applyFill="1" applyBorder="1" applyAlignment="1">
      <alignment vertical="center" wrapText="1"/>
    </xf>
    <xf numFmtId="0" fontId="11" fillId="7" borderId="6" xfId="0" applyFont="1" applyFill="1" applyBorder="1" applyAlignment="1">
      <alignment vertical="center" wrapText="1"/>
    </xf>
    <xf numFmtId="49" fontId="12" fillId="0" borderId="7" xfId="0" applyNumberFormat="1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43" fontId="13" fillId="6" borderId="2" xfId="0" applyNumberFormat="1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left" vertical="center" wrapText="1"/>
    </xf>
    <xf numFmtId="43" fontId="13" fillId="6" borderId="3" xfId="0" applyNumberFormat="1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vertical="center" wrapText="1"/>
    </xf>
    <xf numFmtId="0" fontId="13" fillId="6" borderId="3" xfId="0" applyFont="1" applyFill="1" applyBorder="1" applyAlignment="1">
      <alignment vertical="center" wrapText="1"/>
    </xf>
    <xf numFmtId="43" fontId="2" fillId="4" borderId="3" xfId="0" applyNumberFormat="1" applyFont="1" applyFill="1" applyBorder="1"/>
    <xf numFmtId="0" fontId="2" fillId="4" borderId="3" xfId="0" applyFont="1" applyFill="1" applyBorder="1"/>
    <xf numFmtId="43" fontId="0" fillId="0" borderId="3" xfId="0" applyNumberFormat="1" applyFill="1" applyBorder="1"/>
    <xf numFmtId="43" fontId="0" fillId="0" borderId="3" xfId="1" applyFont="1" applyBorder="1"/>
    <xf numFmtId="43" fontId="16" fillId="0" borderId="3" xfId="1" applyFont="1" applyBorder="1"/>
    <xf numFmtId="43" fontId="17" fillId="7" borderId="11" xfId="1" applyFont="1" applyFill="1" applyBorder="1" applyAlignment="1">
      <alignment vertical="center" wrapText="1"/>
    </xf>
    <xf numFmtId="0" fontId="17" fillId="7" borderId="6" xfId="0" applyFont="1" applyFill="1" applyBorder="1" applyAlignment="1">
      <alignment vertical="center" wrapText="1"/>
    </xf>
    <xf numFmtId="0" fontId="17" fillId="7" borderId="11" xfId="0" applyFont="1" applyFill="1" applyBorder="1" applyAlignment="1">
      <alignment vertical="center" wrapText="1"/>
    </xf>
    <xf numFmtId="43" fontId="17" fillId="7" borderId="11" xfId="0" applyNumberFormat="1" applyFont="1" applyFill="1" applyBorder="1" applyAlignment="1">
      <alignment vertical="center" wrapText="1"/>
    </xf>
    <xf numFmtId="164" fontId="22" fillId="5" borderId="1" xfId="1" applyNumberFormat="1" applyFont="1" applyFill="1" applyBorder="1" applyAlignment="1">
      <alignment vertical="center"/>
    </xf>
    <xf numFmtId="43" fontId="20" fillId="0" borderId="15" xfId="6" applyFont="1" applyBorder="1" applyAlignment="1">
      <alignment vertical="top"/>
    </xf>
    <xf numFmtId="43" fontId="0" fillId="4" borderId="3" xfId="1" applyFont="1" applyFill="1" applyBorder="1"/>
    <xf numFmtId="43" fontId="2" fillId="4" borderId="3" xfId="1" applyFont="1" applyFill="1" applyBorder="1"/>
    <xf numFmtId="43" fontId="13" fillId="6" borderId="3" xfId="1" applyFont="1" applyFill="1" applyBorder="1" applyAlignment="1">
      <alignment horizontal="left" vertical="center" wrapText="1"/>
    </xf>
    <xf numFmtId="43" fontId="0" fillId="0" borderId="0" xfId="1" applyFont="1"/>
    <xf numFmtId="43" fontId="13" fillId="6" borderId="2" xfId="1" applyFont="1" applyFill="1" applyBorder="1" applyAlignment="1">
      <alignment horizontal="left" vertical="center" wrapText="1"/>
    </xf>
    <xf numFmtId="43" fontId="25" fillId="7" borderId="11" xfId="1" applyFont="1" applyFill="1" applyBorder="1" applyAlignment="1">
      <alignment vertical="center" wrapText="1"/>
    </xf>
    <xf numFmtId="43" fontId="19" fillId="0" borderId="3" xfId="1" applyFont="1" applyBorder="1"/>
    <xf numFmtId="43" fontId="0" fillId="0" borderId="0" xfId="1" applyFont="1" applyBorder="1"/>
    <xf numFmtId="0" fontId="0" fillId="0" borderId="20" xfId="0" applyBorder="1"/>
    <xf numFmtId="0" fontId="0" fillId="0" borderId="0" xfId="0" applyBorder="1"/>
    <xf numFmtId="0" fontId="0" fillId="0" borderId="16" xfId="0" applyBorder="1"/>
    <xf numFmtId="43" fontId="2" fillId="4" borderId="17" xfId="0" applyNumberFormat="1" applyFont="1" applyFill="1" applyBorder="1"/>
    <xf numFmtId="43" fontId="2" fillId="4" borderId="18" xfId="0" applyNumberFormat="1" applyFont="1" applyFill="1" applyBorder="1"/>
    <xf numFmtId="43" fontId="0" fillId="4" borderId="17" xfId="0" applyNumberFormat="1" applyFill="1" applyBorder="1"/>
    <xf numFmtId="43" fontId="13" fillId="6" borderId="21" xfId="0" applyNumberFormat="1" applyFont="1" applyFill="1" applyBorder="1" applyAlignment="1">
      <alignment horizontal="left" vertical="center" wrapText="1"/>
    </xf>
    <xf numFmtId="43" fontId="13" fillId="6" borderId="17" xfId="0" applyNumberFormat="1" applyFont="1" applyFill="1" applyBorder="1" applyAlignment="1">
      <alignment horizontal="left" vertical="center" wrapText="1"/>
    </xf>
    <xf numFmtId="43" fontId="17" fillId="7" borderId="12" xfId="0" applyNumberFormat="1" applyFont="1" applyFill="1" applyBorder="1" applyAlignment="1">
      <alignment vertical="center" wrapText="1"/>
    </xf>
    <xf numFmtId="0" fontId="16" fillId="0" borderId="17" xfId="0" applyFont="1" applyBorder="1"/>
    <xf numFmtId="0" fontId="17" fillId="7" borderId="12" xfId="0" applyFont="1" applyFill="1" applyBorder="1" applyAlignment="1">
      <alignment vertical="center" wrapText="1"/>
    </xf>
    <xf numFmtId="0" fontId="2" fillId="4" borderId="17" xfId="0" applyFont="1" applyFill="1" applyBorder="1"/>
    <xf numFmtId="0" fontId="0" fillId="4" borderId="17" xfId="0" applyFill="1" applyBorder="1"/>
    <xf numFmtId="0" fontId="13" fillId="6" borderId="17" xfId="0" applyFont="1" applyFill="1" applyBorder="1" applyAlignment="1">
      <alignment horizontal="left" vertical="center" wrapText="1"/>
    </xf>
    <xf numFmtId="43" fontId="17" fillId="7" borderId="23" xfId="0" applyNumberFormat="1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4" fillId="8" borderId="27" xfId="0" applyFont="1" applyFill="1" applyBorder="1" applyAlignment="1">
      <alignment horizontal="center" vertical="center"/>
    </xf>
    <xf numFmtId="0" fontId="15" fillId="8" borderId="20" xfId="0" applyFont="1" applyFill="1" applyBorder="1" applyAlignment="1">
      <alignment horizontal="center" vertical="center"/>
    </xf>
    <xf numFmtId="0" fontId="15" fillId="8" borderId="0" xfId="0" applyFont="1" applyFill="1" applyBorder="1" applyAlignment="1">
      <alignment horizontal="center" vertical="center"/>
    </xf>
    <xf numFmtId="43" fontId="15" fillId="8" borderId="0" xfId="1" applyFont="1" applyFill="1" applyBorder="1" applyAlignment="1">
      <alignment horizontal="center" vertical="center"/>
    </xf>
    <xf numFmtId="0" fontId="15" fillId="8" borderId="16" xfId="0" applyFont="1" applyFill="1" applyBorder="1" applyAlignment="1">
      <alignment horizontal="center" vertical="center"/>
    </xf>
    <xf numFmtId="43" fontId="0" fillId="0" borderId="17" xfId="0" applyNumberFormat="1" applyBorder="1"/>
    <xf numFmtId="43" fontId="21" fillId="4" borderId="18" xfId="0" applyNumberFormat="1" applyFont="1" applyFill="1" applyBorder="1"/>
    <xf numFmtId="43" fontId="18" fillId="4" borderId="18" xfId="0" applyNumberFormat="1" applyFont="1" applyFill="1" applyBorder="1"/>
    <xf numFmtId="43" fontId="23" fillId="6" borderId="22" xfId="0" applyNumberFormat="1" applyFont="1" applyFill="1" applyBorder="1" applyAlignment="1">
      <alignment horizontal="left" vertical="center" wrapText="1"/>
    </xf>
    <xf numFmtId="43" fontId="23" fillId="6" borderId="18" xfId="0" applyNumberFormat="1" applyFont="1" applyFill="1" applyBorder="1" applyAlignment="1">
      <alignment horizontal="left" vertical="center" wrapText="1"/>
    </xf>
    <xf numFmtId="0" fontId="21" fillId="4" borderId="18" xfId="0" applyFont="1" applyFill="1" applyBorder="1"/>
    <xf numFmtId="0" fontId="23" fillId="6" borderId="18" xfId="0" applyFont="1" applyFill="1" applyBorder="1" applyAlignment="1">
      <alignment horizontal="left" vertical="center" wrapText="1"/>
    </xf>
    <xf numFmtId="0" fontId="18" fillId="4" borderId="18" xfId="0" applyFont="1" applyFill="1" applyBorder="1"/>
    <xf numFmtId="2" fontId="16" fillId="0" borderId="18" xfId="0" applyNumberFormat="1" applyFont="1" applyBorder="1"/>
    <xf numFmtId="0" fontId="5" fillId="4" borderId="21" xfId="0" applyFont="1" applyFill="1" applyBorder="1" applyAlignment="1">
      <alignment horizontal="left" vertical="center"/>
    </xf>
    <xf numFmtId="0" fontId="13" fillId="6" borderId="21" xfId="0" applyFont="1" applyFill="1" applyBorder="1" applyAlignment="1">
      <alignment horizontal="left" vertical="center" wrapText="1"/>
    </xf>
    <xf numFmtId="43" fontId="20" fillId="0" borderId="15" xfId="6" applyFont="1" applyFill="1" applyBorder="1" applyAlignment="1">
      <alignment vertical="top"/>
    </xf>
    <xf numFmtId="2" fontId="18" fillId="0" borderId="18" xfId="0" applyNumberFormat="1" applyFont="1" applyFill="1" applyBorder="1"/>
    <xf numFmtId="43" fontId="9" fillId="0" borderId="15" xfId="18" applyFont="1" applyBorder="1" applyAlignment="1">
      <alignment vertical="top" wrapText="1"/>
    </xf>
    <xf numFmtId="43" fontId="9" fillId="0" borderId="15" xfId="18" applyFont="1" applyBorder="1" applyAlignment="1">
      <alignment vertical="top" wrapText="1"/>
    </xf>
    <xf numFmtId="43" fontId="9" fillId="0" borderId="15" xfId="18" applyFont="1" applyBorder="1" applyAlignment="1">
      <alignment vertical="top"/>
    </xf>
    <xf numFmtId="43" fontId="9" fillId="0" borderId="15" xfId="18" applyFont="1" applyBorder="1" applyAlignment="1">
      <alignment vertical="top"/>
    </xf>
    <xf numFmtId="43" fontId="9" fillId="0" borderId="15" xfId="18" applyFont="1" applyBorder="1" applyAlignment="1">
      <alignment vertical="top"/>
    </xf>
    <xf numFmtId="43" fontId="9" fillId="0" borderId="15" xfId="18" applyFont="1" applyBorder="1" applyAlignment="1">
      <alignment vertical="top" wrapText="1"/>
    </xf>
    <xf numFmtId="43" fontId="9" fillId="0" borderId="15" xfId="18" applyFont="1" applyBorder="1" applyAlignment="1">
      <alignment vertical="top" wrapText="1"/>
    </xf>
    <xf numFmtId="2" fontId="18" fillId="0" borderId="18" xfId="0" applyNumberFormat="1" applyFont="1" applyFill="1" applyBorder="1" applyAlignment="1">
      <alignment wrapText="1"/>
    </xf>
    <xf numFmtId="43" fontId="9" fillId="0" borderId="15" xfId="18" applyFont="1" applyFill="1" applyBorder="1" applyAlignment="1">
      <alignment vertical="top" wrapText="1"/>
    </xf>
    <xf numFmtId="43" fontId="9" fillId="0" borderId="15" xfId="18" applyFont="1" applyFill="1" applyBorder="1" applyAlignment="1">
      <alignment vertical="top"/>
    </xf>
    <xf numFmtId="43" fontId="0" fillId="0" borderId="17" xfId="0" applyNumberFormat="1" applyFill="1" applyBorder="1"/>
    <xf numFmtId="43" fontId="0" fillId="0" borderId="3" xfId="1" applyFont="1" applyFill="1" applyBorder="1"/>
    <xf numFmtId="0" fontId="6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 wrapText="1"/>
    </xf>
    <xf numFmtId="2" fontId="16" fillId="0" borderId="18" xfId="0" applyNumberFormat="1" applyFont="1" applyBorder="1" applyAlignment="1">
      <alignment vertical="center" wrapText="1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/>
    </xf>
    <xf numFmtId="43" fontId="6" fillId="5" borderId="18" xfId="1" applyFont="1" applyFill="1" applyBorder="1" applyAlignment="1">
      <alignment vertical="center"/>
    </xf>
    <xf numFmtId="0" fontId="7" fillId="0" borderId="1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 wrapText="1"/>
    </xf>
    <xf numFmtId="43" fontId="3" fillId="5" borderId="18" xfId="1" applyFont="1" applyFill="1" applyBorder="1" applyAlignment="1">
      <alignment vertical="center"/>
    </xf>
    <xf numFmtId="43" fontId="6" fillId="0" borderId="18" xfId="1" applyFont="1" applyFill="1" applyBorder="1" applyAlignment="1">
      <alignment vertical="center"/>
    </xf>
    <xf numFmtId="43" fontId="6" fillId="5" borderId="18" xfId="0" applyNumberFormat="1" applyFont="1" applyFill="1" applyBorder="1" applyAlignment="1">
      <alignment vertical="center"/>
    </xf>
    <xf numFmtId="43" fontId="6" fillId="0" borderId="18" xfId="0" applyNumberFormat="1" applyFont="1" applyBorder="1" applyAlignment="1">
      <alignment vertical="center"/>
    </xf>
    <xf numFmtId="0" fontId="13" fillId="6" borderId="22" xfId="0" applyFont="1" applyFill="1" applyBorder="1" applyAlignment="1">
      <alignment vertical="center" wrapText="1"/>
    </xf>
    <xf numFmtId="43" fontId="13" fillId="6" borderId="22" xfId="2" applyFont="1" applyFill="1" applyBorder="1" applyAlignment="1">
      <alignment vertical="center" wrapText="1"/>
    </xf>
    <xf numFmtId="43" fontId="6" fillId="5" borderId="18" xfId="2" applyFont="1" applyFill="1" applyBorder="1"/>
    <xf numFmtId="0" fontId="13" fillId="6" borderId="20" xfId="0" applyFont="1" applyFill="1" applyBorder="1" applyAlignment="1">
      <alignment horizontal="left" vertical="center" wrapText="1"/>
    </xf>
    <xf numFmtId="43" fontId="13" fillId="6" borderId="22" xfId="3" applyFont="1" applyFill="1" applyBorder="1" applyAlignment="1">
      <alignment vertical="center" wrapText="1"/>
    </xf>
    <xf numFmtId="43" fontId="6" fillId="5" borderId="18" xfId="3" applyFont="1" applyFill="1" applyBorder="1"/>
    <xf numFmtId="43" fontId="6" fillId="5" borderId="18" xfId="4" applyFont="1" applyFill="1" applyBorder="1"/>
    <xf numFmtId="43" fontId="6" fillId="5" borderId="18" xfId="5" applyFont="1" applyFill="1" applyBorder="1"/>
    <xf numFmtId="4" fontId="12" fillId="0" borderId="19" xfId="0" applyNumberFormat="1" applyFont="1" applyBorder="1" applyAlignment="1">
      <alignment horizontal="right" vertical="center" wrapText="1"/>
    </xf>
    <xf numFmtId="4" fontId="12" fillId="0" borderId="28" xfId="0" applyNumberFormat="1" applyFont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22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22" xfId="0" applyFont="1" applyFill="1" applyBorder="1" applyAlignment="1">
      <alignment horizontal="left" vertical="center" wrapText="1"/>
    </xf>
    <xf numFmtId="0" fontId="14" fillId="8" borderId="24" xfId="0" applyFont="1" applyFill="1" applyBorder="1" applyAlignment="1">
      <alignment horizontal="center" vertical="center"/>
    </xf>
    <xf numFmtId="0" fontId="14" fillId="8" borderId="25" xfId="0" applyFont="1" applyFill="1" applyBorder="1" applyAlignment="1">
      <alignment horizontal="center" vertical="center"/>
    </xf>
    <xf numFmtId="0" fontId="14" fillId="8" borderId="26" xfId="0" applyFont="1" applyFill="1" applyBorder="1" applyAlignment="1">
      <alignment horizontal="center" vertical="center"/>
    </xf>
  </cellXfs>
  <cellStyles count="40">
    <cellStyle name="Cancel" xfId="16" xr:uid="{68A449DD-B5BC-4F17-85E9-98833D5526D8}"/>
    <cellStyle name="Millares" xfId="1" builtinId="3"/>
    <cellStyle name="Millares [0] 2" xfId="34" xr:uid="{E332038E-7947-450A-8A1B-BD073D5D3C3E}"/>
    <cellStyle name="Millares [0] 2 2" xfId="24" xr:uid="{00000000-0005-0000-0000-000000000000}"/>
    <cellStyle name="Millares 10" xfId="20" xr:uid="{00000000-0005-0000-0000-00004F000000}"/>
    <cellStyle name="Millares 11" xfId="38" xr:uid="{00000000-0005-0000-0000-000050000000}"/>
    <cellStyle name="Millares 12" xfId="37" xr:uid="{00000000-0005-0000-0000-000051000000}"/>
    <cellStyle name="Millares 13" xfId="29" xr:uid="{00000000-0005-0000-0000-000052000000}"/>
    <cellStyle name="Millares 14" xfId="19" xr:uid="{00000000-0005-0000-0000-000053000000}"/>
    <cellStyle name="Millares 15" xfId="17" xr:uid="{00000000-0005-0000-0000-000054000000}"/>
    <cellStyle name="Millares 16 3" xfId="6" xr:uid="{9190D919-DD64-450D-91BC-F226804F2052}"/>
    <cellStyle name="Millares 16 3 2" xfId="18" xr:uid="{00000000-0005-0000-0000-000001000000}"/>
    <cellStyle name="Millares 16 3 3" xfId="39" xr:uid="{16A36E26-4E0B-4F35-B4C7-7253C6267ACE}"/>
    <cellStyle name="Millares 17" xfId="4" xr:uid="{A3652500-73B0-4B54-9675-67F5736FFDF3}"/>
    <cellStyle name="Millares 18" xfId="5" xr:uid="{50B55152-573C-42E3-A70F-86EDAF502C4D}"/>
    <cellStyle name="Millares 19" xfId="3" xr:uid="{BFA45666-8754-4590-8413-F9E3E8A6386B}"/>
    <cellStyle name="Millares 2" xfId="33" xr:uid="{3CE10CF6-7813-422A-9083-27583323DA0F}"/>
    <cellStyle name="Millares 20" xfId="2" xr:uid="{E2A524D4-652B-440C-A8DC-ECC8BCB8968F}"/>
    <cellStyle name="Millares 3" xfId="32" xr:uid="{795B0EBA-CEF5-490B-82CC-5BCE21DBD51C}"/>
    <cellStyle name="Millares 4" xfId="35" xr:uid="{1FFC9093-2716-46FB-AC0E-B1419CB51EF9}"/>
    <cellStyle name="Millares 5" xfId="26" xr:uid="{00000000-0005-0000-0000-00003E000000}"/>
    <cellStyle name="Millares 6" xfId="36" xr:uid="{00000000-0005-0000-0000-00004B000000}"/>
    <cellStyle name="Millares 7" xfId="27" xr:uid="{00000000-0005-0000-0000-00004C000000}"/>
    <cellStyle name="Millares 8" xfId="31" xr:uid="{00000000-0005-0000-0000-00004D000000}"/>
    <cellStyle name="Millares 9" xfId="28" xr:uid="{00000000-0005-0000-0000-00004E000000}"/>
    <cellStyle name="Moneda 2" xfId="30" xr:uid="{00000000-0005-0000-0000-000045000000}"/>
    <cellStyle name="Normal" xfId="0" builtinId="0"/>
    <cellStyle name="Normal 10 10" xfId="10" xr:uid="{2B0ACFA6-687C-4B52-902C-7EB45510CF72}"/>
    <cellStyle name="Normal 106 4" xfId="25" xr:uid="{00000000-0005-0000-0000-000004000000}"/>
    <cellStyle name="Normal 151" xfId="11" xr:uid="{0C7E8F86-6CDA-4434-9B56-6BFBEEB052B1}"/>
    <cellStyle name="Normal 158 2" xfId="8" xr:uid="{93C252CD-D9AC-46DC-AD53-4C693E5917F9}"/>
    <cellStyle name="Normal 196" xfId="22" xr:uid="{00000000-0005-0000-0000-000007000000}"/>
    <cellStyle name="Normal 2" xfId="12" xr:uid="{E7C1ACF8-9334-4FA6-A0BB-2FD1E82A5A64}"/>
    <cellStyle name="Normal 2 2" xfId="13" xr:uid="{7458F0FB-40E2-4E2A-BC3B-F81033F5802E}"/>
    <cellStyle name="Normal 2 2 3 2" xfId="14" xr:uid="{4D0EBA96-2A05-4A0B-9EE9-5B25C3FBE79E}"/>
    <cellStyle name="Normal 2 3" xfId="9" xr:uid="{BD63FC5B-92C2-4638-AEBB-36D57143F85D}"/>
    <cellStyle name="Normal 206" xfId="21" xr:uid="{00000000-0005-0000-0000-000009000000}"/>
    <cellStyle name="Normal 207" xfId="23" xr:uid="{00000000-0005-0000-0000-00000A000000}"/>
    <cellStyle name="Normal 3" xfId="15" xr:uid="{79F4A707-43D4-4BD2-9E9D-2EF176DA54D8}"/>
    <cellStyle name="Porcentaje 10" xfId="7" xr:uid="{268D1A3D-5386-4834-BDF7-AABB4FB4FDBD}"/>
  </cellStyles>
  <dxfs count="0"/>
  <tableStyles count="0" defaultTableStyle="TableStyleMedium2" defaultPivotStyle="PivotStyleLight16"/>
  <colors>
    <mruColors>
      <color rgb="FFA568D2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6ED5-F80B-49EC-AA8D-16CFC6902817}">
  <dimension ref="A1:J121"/>
  <sheetViews>
    <sheetView showGridLines="0" tabSelected="1" topLeftCell="A61" zoomScale="47" zoomScaleNormal="47" workbookViewId="0">
      <selection activeCell="M109" sqref="M109"/>
    </sheetView>
  </sheetViews>
  <sheetFormatPr baseColWidth="10" defaultRowHeight="13.2" customHeight="1" x14ac:dyDescent="0.3"/>
  <cols>
    <col min="1" max="1" width="9.109375" customWidth="1"/>
    <col min="2" max="2" width="68.44140625" customWidth="1"/>
    <col min="3" max="3" width="7.33203125" customWidth="1"/>
    <col min="4" max="4" width="11.6640625" bestFit="1" customWidth="1"/>
    <col min="5" max="5" width="2.33203125" customWidth="1"/>
    <col min="6" max="6" width="15.6640625" customWidth="1"/>
    <col min="7" max="7" width="9.33203125" customWidth="1"/>
    <col min="8" max="8" width="16.33203125" style="39" customWidth="1"/>
    <col min="9" max="9" width="19.5546875" customWidth="1"/>
    <col min="10" max="10" width="117.6640625" customWidth="1"/>
  </cols>
  <sheetData>
    <row r="1" spans="1:10" ht="13.2" customHeight="1" thickBot="1" x14ac:dyDescent="0.35"/>
    <row r="2" spans="1:10" ht="13.2" customHeight="1" thickBot="1" x14ac:dyDescent="0.35">
      <c r="F2" s="124" t="s">
        <v>258</v>
      </c>
      <c r="G2" s="125"/>
      <c r="H2" s="125"/>
      <c r="I2" s="125"/>
      <c r="J2" s="126"/>
    </row>
    <row r="3" spans="1:10" ht="13.2" customHeight="1" x14ac:dyDescent="0.3">
      <c r="A3" s="118" t="s">
        <v>0</v>
      </c>
      <c r="B3" s="119"/>
      <c r="C3" s="119"/>
      <c r="D3" s="120"/>
      <c r="F3" s="130" t="s">
        <v>209</v>
      </c>
      <c r="G3" s="131"/>
      <c r="H3" s="131"/>
      <c r="I3" s="132"/>
      <c r="J3" s="60"/>
    </row>
    <row r="4" spans="1:10" ht="13.2" customHeight="1" x14ac:dyDescent="0.3">
      <c r="A4" s="94" t="s">
        <v>1</v>
      </c>
      <c r="B4" s="1" t="s">
        <v>2</v>
      </c>
      <c r="C4" s="1" t="s">
        <v>3</v>
      </c>
      <c r="D4" s="95" t="s">
        <v>4</v>
      </c>
      <c r="F4" s="61" t="s">
        <v>4</v>
      </c>
      <c r="G4" s="62" t="s">
        <v>210</v>
      </c>
      <c r="H4" s="63" t="s">
        <v>203</v>
      </c>
      <c r="I4" s="62" t="s">
        <v>204</v>
      </c>
      <c r="J4" s="64" t="s">
        <v>211</v>
      </c>
    </row>
    <row r="5" spans="1:10" ht="13.2" customHeight="1" x14ac:dyDescent="0.3">
      <c r="A5" s="96" t="s">
        <v>5</v>
      </c>
      <c r="B5" s="121" t="s">
        <v>6</v>
      </c>
      <c r="C5" s="122"/>
      <c r="D5" s="123"/>
      <c r="F5" s="44"/>
      <c r="G5" s="45"/>
      <c r="H5" s="43"/>
      <c r="I5" s="45"/>
      <c r="J5" s="46"/>
    </row>
    <row r="6" spans="1:10" ht="13.2" customHeight="1" x14ac:dyDescent="0.3">
      <c r="A6" s="74">
        <v>100</v>
      </c>
      <c r="B6" s="115" t="s">
        <v>7</v>
      </c>
      <c r="C6" s="116"/>
      <c r="D6" s="117"/>
      <c r="F6" s="47"/>
      <c r="G6" s="25"/>
      <c r="H6" s="37"/>
      <c r="I6" s="25">
        <f t="shared" ref="I6" si="0">+SUM(I7:I8)</f>
        <v>3548760.01</v>
      </c>
      <c r="J6" s="48"/>
    </row>
    <row r="7" spans="1:10" ht="13.2" customHeight="1" x14ac:dyDescent="0.3">
      <c r="A7" s="97" t="s">
        <v>8</v>
      </c>
      <c r="B7" s="90" t="s">
        <v>9</v>
      </c>
      <c r="C7" s="3" t="s">
        <v>10</v>
      </c>
      <c r="D7" s="98">
        <v>1</v>
      </c>
      <c r="F7" s="65">
        <v>1</v>
      </c>
      <c r="G7" s="9">
        <f>+D7-F7</f>
        <v>0</v>
      </c>
      <c r="H7" s="28">
        <v>4251.1499999999996</v>
      </c>
      <c r="I7" s="28">
        <f>+D7*H7</f>
        <v>4251.1499999999996</v>
      </c>
      <c r="J7" s="35" t="s">
        <v>212</v>
      </c>
    </row>
    <row r="8" spans="1:10" ht="13.2" customHeight="1" x14ac:dyDescent="0.3">
      <c r="A8" s="97" t="s">
        <v>11</v>
      </c>
      <c r="B8" s="90" t="s">
        <v>12</v>
      </c>
      <c r="C8" s="3" t="s">
        <v>13</v>
      </c>
      <c r="D8" s="98">
        <v>1</v>
      </c>
      <c r="F8" s="65">
        <v>1</v>
      </c>
      <c r="G8" s="9">
        <f>+D8-F8</f>
        <v>0</v>
      </c>
      <c r="H8" s="28">
        <v>3544508.86</v>
      </c>
      <c r="I8" s="28">
        <f>+D8*H8</f>
        <v>3544508.86</v>
      </c>
      <c r="J8" s="76" t="s">
        <v>213</v>
      </c>
    </row>
    <row r="9" spans="1:10" ht="13.2" customHeight="1" x14ac:dyDescent="0.3">
      <c r="A9" s="74">
        <v>200</v>
      </c>
      <c r="B9" s="115" t="s">
        <v>14</v>
      </c>
      <c r="C9" s="116"/>
      <c r="D9" s="117"/>
      <c r="F9" s="47"/>
      <c r="G9" s="25"/>
      <c r="H9" s="37"/>
      <c r="I9" s="25">
        <f t="shared" ref="I9" si="1">+SUM(I10:I15)</f>
        <v>3949551.9013914997</v>
      </c>
      <c r="J9" s="66"/>
    </row>
    <row r="10" spans="1:10" ht="13.2" customHeight="1" x14ac:dyDescent="0.3">
      <c r="A10" s="99" t="s">
        <v>15</v>
      </c>
      <c r="B10" s="91" t="s">
        <v>16</v>
      </c>
      <c r="C10" s="5" t="s">
        <v>13</v>
      </c>
      <c r="D10" s="98">
        <v>1</v>
      </c>
      <c r="F10" s="65">
        <v>1</v>
      </c>
      <c r="G10" s="9">
        <f t="shared" ref="G10:G15" si="2">+D10-F10</f>
        <v>0</v>
      </c>
      <c r="H10" s="28">
        <v>485440.83</v>
      </c>
      <c r="I10" s="28">
        <f t="shared" ref="I10:I15" si="3">+D10*H10</f>
        <v>485440.83</v>
      </c>
      <c r="J10" s="85" t="s">
        <v>214</v>
      </c>
    </row>
    <row r="11" spans="1:10" ht="13.2" customHeight="1" x14ac:dyDescent="0.3">
      <c r="A11" s="99" t="s">
        <v>17</v>
      </c>
      <c r="B11" s="91" t="s">
        <v>18</v>
      </c>
      <c r="C11" s="5" t="s">
        <v>19</v>
      </c>
      <c r="D11" s="98">
        <v>36.95205</v>
      </c>
      <c r="F11" s="65">
        <v>36.95205</v>
      </c>
      <c r="G11" s="9">
        <f t="shared" si="2"/>
        <v>0</v>
      </c>
      <c r="H11" s="28">
        <v>4878.63</v>
      </c>
      <c r="I11" s="28">
        <f t="shared" si="3"/>
        <v>180275.37969150001</v>
      </c>
      <c r="J11" s="86" t="s">
        <v>247</v>
      </c>
    </row>
    <row r="12" spans="1:10" ht="13.2" customHeight="1" x14ac:dyDescent="0.3">
      <c r="A12" s="99" t="s">
        <v>20</v>
      </c>
      <c r="B12" s="91" t="s">
        <v>21</v>
      </c>
      <c r="C12" s="5" t="s">
        <v>22</v>
      </c>
      <c r="D12" s="98">
        <v>8</v>
      </c>
      <c r="F12" s="65">
        <v>8</v>
      </c>
      <c r="G12" s="9">
        <f t="shared" si="2"/>
        <v>0</v>
      </c>
      <c r="H12" s="28">
        <v>32852.120000000003</v>
      </c>
      <c r="I12" s="28">
        <f t="shared" si="3"/>
        <v>262816.96000000002</v>
      </c>
      <c r="J12" s="85" t="s">
        <v>215</v>
      </c>
    </row>
    <row r="13" spans="1:10" ht="13.2" customHeight="1" x14ac:dyDescent="0.3">
      <c r="A13" s="99" t="s">
        <v>23</v>
      </c>
      <c r="B13" s="91" t="s">
        <v>24</v>
      </c>
      <c r="C13" s="5" t="s">
        <v>25</v>
      </c>
      <c r="D13" s="98">
        <v>15.85</v>
      </c>
      <c r="F13" s="65">
        <v>15.85</v>
      </c>
      <c r="G13" s="9">
        <f t="shared" si="2"/>
        <v>0</v>
      </c>
      <c r="H13" s="28">
        <v>79749.47</v>
      </c>
      <c r="I13" s="28">
        <f t="shared" si="3"/>
        <v>1264029.0995</v>
      </c>
      <c r="J13" s="77" t="s">
        <v>216</v>
      </c>
    </row>
    <row r="14" spans="1:10" ht="13.2" customHeight="1" x14ac:dyDescent="0.3">
      <c r="A14" s="99" t="s">
        <v>26</v>
      </c>
      <c r="B14" s="91" t="s">
        <v>27</v>
      </c>
      <c r="C14" s="5" t="s">
        <v>28</v>
      </c>
      <c r="D14" s="98">
        <v>11085.615</v>
      </c>
      <c r="F14" s="65">
        <v>11085.615</v>
      </c>
      <c r="G14" s="9">
        <f t="shared" si="2"/>
        <v>0</v>
      </c>
      <c r="H14" s="28">
        <v>20.28</v>
      </c>
      <c r="I14" s="28">
        <f t="shared" si="3"/>
        <v>224816.27220000001</v>
      </c>
      <c r="J14" s="78" t="s">
        <v>247</v>
      </c>
    </row>
    <row r="15" spans="1:10" ht="13.2" customHeight="1" x14ac:dyDescent="0.3">
      <c r="A15" s="100" t="s">
        <v>29</v>
      </c>
      <c r="B15" s="92" t="s">
        <v>30</v>
      </c>
      <c r="C15" s="5" t="s">
        <v>22</v>
      </c>
      <c r="D15" s="98">
        <v>8</v>
      </c>
      <c r="F15" s="65">
        <v>8</v>
      </c>
      <c r="G15" s="9">
        <f t="shared" si="2"/>
        <v>0</v>
      </c>
      <c r="H15" s="28">
        <v>191521.67</v>
      </c>
      <c r="I15" s="28">
        <f t="shared" si="3"/>
        <v>1532173.36</v>
      </c>
      <c r="J15" s="78" t="s">
        <v>217</v>
      </c>
    </row>
    <row r="16" spans="1:10" ht="13.2" customHeight="1" x14ac:dyDescent="0.3">
      <c r="A16" s="74">
        <v>300</v>
      </c>
      <c r="B16" s="115" t="s">
        <v>31</v>
      </c>
      <c r="C16" s="116"/>
      <c r="D16" s="117"/>
      <c r="F16" s="47"/>
      <c r="G16" s="25"/>
      <c r="H16" s="37"/>
      <c r="I16" s="25">
        <f t="shared" ref="I16" si="4">+SUM(I17:I18)</f>
        <v>8319466.9613959957</v>
      </c>
      <c r="J16" s="66"/>
    </row>
    <row r="17" spans="1:10" ht="13.2" customHeight="1" x14ac:dyDescent="0.3">
      <c r="A17" s="99" t="s">
        <v>32</v>
      </c>
      <c r="B17" s="91" t="s">
        <v>33</v>
      </c>
      <c r="C17" s="5" t="s">
        <v>34</v>
      </c>
      <c r="D17" s="101">
        <v>29123.671999999962</v>
      </c>
      <c r="F17" s="65">
        <v>29123.671999999962</v>
      </c>
      <c r="G17" s="9">
        <f>+D17-F17</f>
        <v>0</v>
      </c>
      <c r="H17" s="28">
        <v>48.35</v>
      </c>
      <c r="I17" s="28">
        <f>+D17*H17</f>
        <v>1408129.5411999982</v>
      </c>
      <c r="J17" s="79" t="s">
        <v>247</v>
      </c>
    </row>
    <row r="18" spans="1:10" ht="13.2" customHeight="1" x14ac:dyDescent="0.3">
      <c r="A18" s="97" t="s">
        <v>35</v>
      </c>
      <c r="B18" s="90" t="s">
        <v>36</v>
      </c>
      <c r="C18" s="3" t="s">
        <v>34</v>
      </c>
      <c r="D18" s="101">
        <v>371977.25619999989</v>
      </c>
      <c r="F18" s="65">
        <v>371977.25619999989</v>
      </c>
      <c r="G18" s="9">
        <f>+D18-F18</f>
        <v>0</v>
      </c>
      <c r="H18" s="28">
        <v>18.579999999999998</v>
      </c>
      <c r="I18" s="28">
        <f>+D18*H18</f>
        <v>6911337.4201959977</v>
      </c>
      <c r="J18" s="80" t="s">
        <v>218</v>
      </c>
    </row>
    <row r="19" spans="1:10" ht="13.2" customHeight="1" x14ac:dyDescent="0.3">
      <c r="A19" s="74">
        <v>400</v>
      </c>
      <c r="B19" s="115" t="s">
        <v>37</v>
      </c>
      <c r="C19" s="116"/>
      <c r="D19" s="117"/>
      <c r="F19" s="49">
        <f t="shared" ref="F19:I19" si="5">+F20+F42</f>
        <v>0</v>
      </c>
      <c r="G19" s="10">
        <f t="shared" si="5"/>
        <v>0</v>
      </c>
      <c r="H19" s="36">
        <f t="shared" si="5"/>
        <v>0</v>
      </c>
      <c r="I19" s="10">
        <f t="shared" si="5"/>
        <v>39988053.044591762</v>
      </c>
      <c r="J19" s="67"/>
    </row>
    <row r="20" spans="1:10" ht="13.2" customHeight="1" x14ac:dyDescent="0.3">
      <c r="A20" s="75" t="s">
        <v>38</v>
      </c>
      <c r="B20" s="127" t="s">
        <v>39</v>
      </c>
      <c r="C20" s="128"/>
      <c r="D20" s="129"/>
      <c r="F20" s="50"/>
      <c r="G20" s="19"/>
      <c r="H20" s="40"/>
      <c r="I20" s="19">
        <f>+SUM(I21:I41)</f>
        <v>31429870.09632035</v>
      </c>
      <c r="J20" s="68"/>
    </row>
    <row r="21" spans="1:10" ht="13.2" customHeight="1" x14ac:dyDescent="0.3">
      <c r="A21" s="97" t="s">
        <v>40</v>
      </c>
      <c r="B21" s="91" t="s">
        <v>41</v>
      </c>
      <c r="C21" s="5" t="s">
        <v>42</v>
      </c>
      <c r="D21" s="98">
        <v>4.6701253392000002</v>
      </c>
      <c r="F21" s="65">
        <v>4.6701253392000002</v>
      </c>
      <c r="G21" s="9">
        <f t="shared" ref="G21:G41" si="6">+D21-F21</f>
        <v>0</v>
      </c>
      <c r="H21" s="28">
        <v>13781.92</v>
      </c>
      <c r="I21" s="28">
        <f t="shared" ref="I21:I41" si="7">+D21*H21</f>
        <v>64363.293814827266</v>
      </c>
      <c r="J21" s="81" t="s">
        <v>219</v>
      </c>
    </row>
    <row r="22" spans="1:10" ht="13.2" customHeight="1" x14ac:dyDescent="0.3">
      <c r="A22" s="97" t="s">
        <v>43</v>
      </c>
      <c r="B22" s="91" t="s">
        <v>44</v>
      </c>
      <c r="C22" s="5" t="s">
        <v>34</v>
      </c>
      <c r="D22" s="98">
        <v>160881.97440000001</v>
      </c>
      <c r="F22" s="65">
        <v>160881.97440000001</v>
      </c>
      <c r="G22" s="9">
        <f t="shared" si="6"/>
        <v>0</v>
      </c>
      <c r="H22" s="28">
        <v>10.01</v>
      </c>
      <c r="I22" s="28">
        <f t="shared" si="7"/>
        <v>1610428.5637439999</v>
      </c>
      <c r="J22" s="82" t="s">
        <v>220</v>
      </c>
    </row>
    <row r="23" spans="1:10" ht="13.2" customHeight="1" x14ac:dyDescent="0.3">
      <c r="A23" s="97" t="s">
        <v>45</v>
      </c>
      <c r="B23" s="91" t="s">
        <v>46</v>
      </c>
      <c r="C23" s="5" t="s">
        <v>34</v>
      </c>
      <c r="D23" s="102">
        <v>1641.6528000000005</v>
      </c>
      <c r="F23" s="65">
        <v>1641.6528000000005</v>
      </c>
      <c r="G23" s="9">
        <f t="shared" si="6"/>
        <v>0</v>
      </c>
      <c r="H23" s="28">
        <v>15.02</v>
      </c>
      <c r="I23" s="28">
        <f t="shared" si="7"/>
        <v>24657.625056000008</v>
      </c>
      <c r="J23" s="82" t="s">
        <v>220</v>
      </c>
    </row>
    <row r="24" spans="1:10" ht="13.2" customHeight="1" x14ac:dyDescent="0.3">
      <c r="A24" s="97" t="s">
        <v>47</v>
      </c>
      <c r="B24" s="91" t="s">
        <v>48</v>
      </c>
      <c r="C24" s="5" t="s">
        <v>34</v>
      </c>
      <c r="D24" s="102">
        <v>1641.6528000000005</v>
      </c>
      <c r="F24" s="65">
        <v>1641.6528000000005</v>
      </c>
      <c r="G24" s="9">
        <f t="shared" si="6"/>
        <v>0</v>
      </c>
      <c r="H24" s="28">
        <v>66.680000000000007</v>
      </c>
      <c r="I24" s="28">
        <f t="shared" si="7"/>
        <v>109465.40870400004</v>
      </c>
      <c r="J24" s="85" t="s">
        <v>238</v>
      </c>
    </row>
    <row r="25" spans="1:10" ht="13.2" customHeight="1" x14ac:dyDescent="0.3">
      <c r="A25" s="97" t="s">
        <v>49</v>
      </c>
      <c r="B25" s="91" t="s">
        <v>50</v>
      </c>
      <c r="C25" s="5" t="s">
        <v>34</v>
      </c>
      <c r="D25" s="102">
        <v>187357.84999999998</v>
      </c>
      <c r="F25" s="65">
        <v>187357.84999999998</v>
      </c>
      <c r="G25" s="9">
        <f t="shared" si="6"/>
        <v>0</v>
      </c>
      <c r="H25" s="28">
        <v>20.65</v>
      </c>
      <c r="I25" s="28">
        <f t="shared" si="7"/>
        <v>3868939.6024999991</v>
      </c>
      <c r="J25" s="77" t="s">
        <v>221</v>
      </c>
    </row>
    <row r="26" spans="1:10" ht="13.2" customHeight="1" x14ac:dyDescent="0.3">
      <c r="A26" s="97" t="s">
        <v>51</v>
      </c>
      <c r="B26" s="91" t="s">
        <v>52</v>
      </c>
      <c r="C26" s="5" t="s">
        <v>34</v>
      </c>
      <c r="D26" s="102">
        <v>253921.34999999992</v>
      </c>
      <c r="F26" s="65">
        <v>253921.34999999992</v>
      </c>
      <c r="G26" s="9">
        <f t="shared" si="6"/>
        <v>0</v>
      </c>
      <c r="H26" s="28">
        <v>16.57</v>
      </c>
      <c r="I26" s="28">
        <f t="shared" si="7"/>
        <v>4207476.7694999985</v>
      </c>
      <c r="J26" s="87" t="s">
        <v>248</v>
      </c>
    </row>
    <row r="27" spans="1:10" ht="13.2" customHeight="1" x14ac:dyDescent="0.3">
      <c r="A27" s="97" t="s">
        <v>53</v>
      </c>
      <c r="B27" s="91" t="s">
        <v>54</v>
      </c>
      <c r="C27" s="5" t="s">
        <v>34</v>
      </c>
      <c r="D27" s="102">
        <v>77484.510000000009</v>
      </c>
      <c r="F27" s="65">
        <v>77484.510000000009</v>
      </c>
      <c r="G27" s="9">
        <f t="shared" si="6"/>
        <v>0</v>
      </c>
      <c r="H27" s="28">
        <v>45.59</v>
      </c>
      <c r="I27" s="28">
        <f t="shared" si="7"/>
        <v>3532518.8109000009</v>
      </c>
      <c r="J27" s="87" t="s">
        <v>222</v>
      </c>
    </row>
    <row r="28" spans="1:10" ht="13.2" customHeight="1" x14ac:dyDescent="0.3">
      <c r="A28" s="97" t="s">
        <v>55</v>
      </c>
      <c r="B28" s="91" t="s">
        <v>56</v>
      </c>
      <c r="C28" s="5" t="s">
        <v>34</v>
      </c>
      <c r="D28" s="102">
        <v>99519.779999999984</v>
      </c>
      <c r="F28" s="65">
        <v>99519.779999999984</v>
      </c>
      <c r="G28" s="9">
        <f t="shared" si="6"/>
        <v>0</v>
      </c>
      <c r="H28" s="28">
        <v>45.59</v>
      </c>
      <c r="I28" s="28">
        <f t="shared" si="7"/>
        <v>4537106.7701999992</v>
      </c>
      <c r="J28" s="87" t="s">
        <v>222</v>
      </c>
    </row>
    <row r="29" spans="1:10" ht="13.2" customHeight="1" x14ac:dyDescent="0.3">
      <c r="A29" s="97" t="s">
        <v>57</v>
      </c>
      <c r="B29" s="91" t="s">
        <v>58</v>
      </c>
      <c r="C29" s="5" t="s">
        <v>34</v>
      </c>
      <c r="D29" s="102">
        <v>39501.760000000002</v>
      </c>
      <c r="F29" s="65">
        <v>39501.760000000002</v>
      </c>
      <c r="G29" s="9">
        <f t="shared" si="6"/>
        <v>0</v>
      </c>
      <c r="H29" s="28">
        <v>32.57</v>
      </c>
      <c r="I29" s="28">
        <f t="shared" si="7"/>
        <v>1286572.3232</v>
      </c>
      <c r="J29" s="87" t="s">
        <v>222</v>
      </c>
    </row>
    <row r="30" spans="1:10" ht="13.2" customHeight="1" x14ac:dyDescent="0.3">
      <c r="A30" s="97" t="s">
        <v>59</v>
      </c>
      <c r="B30" s="91" t="s">
        <v>60</v>
      </c>
      <c r="C30" s="5" t="s">
        <v>34</v>
      </c>
      <c r="D30" s="102">
        <v>82677.699999999983</v>
      </c>
      <c r="F30" s="65">
        <v>82677.699999999983</v>
      </c>
      <c r="G30" s="9">
        <f t="shared" si="6"/>
        <v>0</v>
      </c>
      <c r="H30" s="28">
        <v>32.57</v>
      </c>
      <c r="I30" s="28">
        <f t="shared" si="7"/>
        <v>2692812.6889999993</v>
      </c>
      <c r="J30" s="87" t="s">
        <v>222</v>
      </c>
    </row>
    <row r="31" spans="1:10" ht="13.2" customHeight="1" x14ac:dyDescent="0.3">
      <c r="A31" s="97" t="s">
        <v>61</v>
      </c>
      <c r="B31" s="91" t="s">
        <v>62</v>
      </c>
      <c r="C31" s="5" t="s">
        <v>34</v>
      </c>
      <c r="D31" s="102">
        <v>230588.22</v>
      </c>
      <c r="F31" s="88">
        <v>230588.22</v>
      </c>
      <c r="G31" s="27">
        <f t="shared" si="6"/>
        <v>0</v>
      </c>
      <c r="H31" s="89">
        <v>9.6999999999999993</v>
      </c>
      <c r="I31" s="89">
        <f t="shared" si="7"/>
        <v>2236705.7339999997</v>
      </c>
      <c r="J31" s="77" t="s">
        <v>243</v>
      </c>
    </row>
    <row r="32" spans="1:10" ht="13.2" customHeight="1" x14ac:dyDescent="0.3">
      <c r="A32" s="97" t="s">
        <v>63</v>
      </c>
      <c r="B32" s="91" t="s">
        <v>64</v>
      </c>
      <c r="C32" s="5" t="s">
        <v>65</v>
      </c>
      <c r="D32" s="102">
        <v>62712.287006499981</v>
      </c>
      <c r="F32" s="88">
        <v>62712.287006499981</v>
      </c>
      <c r="G32" s="27">
        <f t="shared" si="6"/>
        <v>0</v>
      </c>
      <c r="H32" s="89">
        <v>8.02</v>
      </c>
      <c r="I32" s="89">
        <f t="shared" si="7"/>
        <v>502952.54179212981</v>
      </c>
      <c r="J32" s="77" t="s">
        <v>223</v>
      </c>
    </row>
    <row r="33" spans="1:10" ht="13.2" customHeight="1" x14ac:dyDescent="0.3">
      <c r="A33" s="97" t="s">
        <v>66</v>
      </c>
      <c r="B33" s="91" t="s">
        <v>67</v>
      </c>
      <c r="C33" s="5" t="s">
        <v>34</v>
      </c>
      <c r="D33" s="102">
        <v>37398.5</v>
      </c>
      <c r="F33" s="88">
        <v>37398.5</v>
      </c>
      <c r="G33" s="27">
        <f t="shared" si="6"/>
        <v>0</v>
      </c>
      <c r="H33" s="89">
        <v>23.81</v>
      </c>
      <c r="I33" s="89">
        <f t="shared" si="7"/>
        <v>890458.28499999992</v>
      </c>
      <c r="J33" s="77" t="s">
        <v>239</v>
      </c>
    </row>
    <row r="34" spans="1:10" ht="13.2" customHeight="1" x14ac:dyDescent="0.3">
      <c r="A34" s="97" t="s">
        <v>68</v>
      </c>
      <c r="B34" s="91" t="s">
        <v>69</v>
      </c>
      <c r="C34" s="5" t="s">
        <v>70</v>
      </c>
      <c r="D34" s="102">
        <v>3111</v>
      </c>
      <c r="F34" s="88">
        <v>3111</v>
      </c>
      <c r="G34" s="27">
        <f t="shared" si="6"/>
        <v>0</v>
      </c>
      <c r="H34" s="89">
        <v>11.45</v>
      </c>
      <c r="I34" s="89">
        <f t="shared" si="7"/>
        <v>35620.949999999997</v>
      </c>
      <c r="J34" s="77" t="s">
        <v>224</v>
      </c>
    </row>
    <row r="35" spans="1:10" ht="13.2" customHeight="1" x14ac:dyDescent="0.3">
      <c r="A35" s="97" t="s">
        <v>71</v>
      </c>
      <c r="B35" s="91" t="s">
        <v>72</v>
      </c>
      <c r="C35" s="5" t="s">
        <v>65</v>
      </c>
      <c r="D35" s="102">
        <v>183293.34101999996</v>
      </c>
      <c r="F35" s="88">
        <v>183293.34101999996</v>
      </c>
      <c r="G35" s="27">
        <f t="shared" si="6"/>
        <v>0</v>
      </c>
      <c r="H35" s="89">
        <v>13.37</v>
      </c>
      <c r="I35" s="89">
        <f t="shared" si="7"/>
        <v>2450631.9694373994</v>
      </c>
      <c r="J35" s="87" t="s">
        <v>225</v>
      </c>
    </row>
    <row r="36" spans="1:10" ht="13.2" customHeight="1" x14ac:dyDescent="0.3">
      <c r="A36" s="97" t="s">
        <v>73</v>
      </c>
      <c r="B36" s="91" t="s">
        <v>74</v>
      </c>
      <c r="C36" s="5" t="s">
        <v>65</v>
      </c>
      <c r="D36" s="102">
        <v>29863.608</v>
      </c>
      <c r="F36" s="88">
        <v>29863.608</v>
      </c>
      <c r="G36" s="27">
        <f t="shared" si="6"/>
        <v>0</v>
      </c>
      <c r="H36" s="89">
        <v>9.9499999999999993</v>
      </c>
      <c r="I36" s="89">
        <f t="shared" si="7"/>
        <v>297142.8996</v>
      </c>
      <c r="J36" s="87" t="s">
        <v>225</v>
      </c>
    </row>
    <row r="37" spans="1:10" ht="13.2" customHeight="1" x14ac:dyDescent="0.3">
      <c r="A37" s="97" t="s">
        <v>75</v>
      </c>
      <c r="B37" s="91" t="s">
        <v>76</v>
      </c>
      <c r="C37" s="5" t="s">
        <v>34</v>
      </c>
      <c r="D37" s="102">
        <v>26620.17</v>
      </c>
      <c r="F37" s="88">
        <v>26620.17</v>
      </c>
      <c r="G37" s="27">
        <f t="shared" si="6"/>
        <v>0</v>
      </c>
      <c r="H37" s="89">
        <v>7.65</v>
      </c>
      <c r="I37" s="89">
        <f t="shared" si="7"/>
        <v>203644.30049999998</v>
      </c>
      <c r="J37" s="87" t="s">
        <v>226</v>
      </c>
    </row>
    <row r="38" spans="1:10" ht="13.2" customHeight="1" x14ac:dyDescent="0.3">
      <c r="A38" s="97" t="s">
        <v>77</v>
      </c>
      <c r="B38" s="91" t="s">
        <v>78</v>
      </c>
      <c r="C38" s="5" t="s">
        <v>34</v>
      </c>
      <c r="D38" s="102">
        <v>18786.619999999963</v>
      </c>
      <c r="F38" s="88">
        <v>18786.619999999963</v>
      </c>
      <c r="G38" s="27">
        <f t="shared" si="6"/>
        <v>0</v>
      </c>
      <c r="H38" s="89">
        <v>17.28</v>
      </c>
      <c r="I38" s="89">
        <f t="shared" si="7"/>
        <v>324632.79359999939</v>
      </c>
      <c r="J38" s="77" t="s">
        <v>227</v>
      </c>
    </row>
    <row r="39" spans="1:10" ht="13.2" customHeight="1" x14ac:dyDescent="0.3">
      <c r="A39" s="97" t="s">
        <v>79</v>
      </c>
      <c r="B39" s="91" t="s">
        <v>80</v>
      </c>
      <c r="C39" s="5" t="s">
        <v>34</v>
      </c>
      <c r="D39" s="102">
        <v>47097.770000000011</v>
      </c>
      <c r="F39" s="88">
        <v>47097.770000000011</v>
      </c>
      <c r="G39" s="27">
        <f t="shared" si="6"/>
        <v>0</v>
      </c>
      <c r="H39" s="89">
        <v>11.48</v>
      </c>
      <c r="I39" s="89">
        <f t="shared" si="7"/>
        <v>540682.39960000012</v>
      </c>
      <c r="J39" s="77" t="s">
        <v>228</v>
      </c>
    </row>
    <row r="40" spans="1:10" ht="13.2" customHeight="1" x14ac:dyDescent="0.3">
      <c r="A40" s="97" t="s">
        <v>81</v>
      </c>
      <c r="B40" s="91" t="s">
        <v>82</v>
      </c>
      <c r="C40" s="5" t="s">
        <v>65</v>
      </c>
      <c r="D40" s="102">
        <v>23168.267539999993</v>
      </c>
      <c r="F40" s="88">
        <v>23168.267539999993</v>
      </c>
      <c r="G40" s="27">
        <f t="shared" si="6"/>
        <v>0</v>
      </c>
      <c r="H40" s="89">
        <v>68.8</v>
      </c>
      <c r="I40" s="89">
        <f t="shared" si="7"/>
        <v>1593976.8067519995</v>
      </c>
      <c r="J40" s="77" t="s">
        <v>229</v>
      </c>
    </row>
    <row r="41" spans="1:10" ht="13.2" customHeight="1" x14ac:dyDescent="0.3">
      <c r="A41" s="97" t="s">
        <v>83</v>
      </c>
      <c r="B41" s="6" t="s">
        <v>84</v>
      </c>
      <c r="C41" s="5" t="s">
        <v>34</v>
      </c>
      <c r="D41" s="102">
        <v>18461.654599999994</v>
      </c>
      <c r="F41" s="88">
        <v>18461.654599999994</v>
      </c>
      <c r="G41" s="27">
        <f t="shared" si="6"/>
        <v>0</v>
      </c>
      <c r="H41" s="89">
        <v>22.7</v>
      </c>
      <c r="I41" s="89">
        <f t="shared" si="7"/>
        <v>419079.55941999983</v>
      </c>
      <c r="J41" s="77" t="s">
        <v>249</v>
      </c>
    </row>
    <row r="42" spans="1:10" ht="13.2" customHeight="1" x14ac:dyDescent="0.3">
      <c r="A42" s="75" t="s">
        <v>85</v>
      </c>
      <c r="B42" s="127" t="s">
        <v>86</v>
      </c>
      <c r="C42" s="128"/>
      <c r="D42" s="129"/>
      <c r="F42" s="51"/>
      <c r="G42" s="21"/>
      <c r="H42" s="38"/>
      <c r="I42" s="21">
        <f t="shared" ref="I42" si="8">+SUM(I43:I56)</f>
        <v>8558182.9482714124</v>
      </c>
      <c r="J42" s="69"/>
    </row>
    <row r="43" spans="1:10" ht="13.2" customHeight="1" x14ac:dyDescent="0.3">
      <c r="A43" s="99" t="s">
        <v>87</v>
      </c>
      <c r="B43" s="90" t="s">
        <v>44</v>
      </c>
      <c r="C43" s="3" t="s">
        <v>34</v>
      </c>
      <c r="D43" s="103">
        <v>43403.748299999992</v>
      </c>
      <c r="F43" s="65">
        <v>43403.748299999992</v>
      </c>
      <c r="G43" s="9">
        <f t="shared" ref="G43:G56" si="9">+D43-F43</f>
        <v>0</v>
      </c>
      <c r="H43" s="28">
        <v>10.01</v>
      </c>
      <c r="I43" s="28">
        <f t="shared" ref="I43:I56" si="10">+D43*H43</f>
        <v>434471.52048299991</v>
      </c>
      <c r="J43" s="83" t="s">
        <v>220</v>
      </c>
    </row>
    <row r="44" spans="1:10" ht="13.2" customHeight="1" x14ac:dyDescent="0.3">
      <c r="A44" s="97" t="s">
        <v>45</v>
      </c>
      <c r="B44" s="90" t="s">
        <v>46</v>
      </c>
      <c r="C44" s="3" t="s">
        <v>34</v>
      </c>
      <c r="D44" s="104">
        <v>438.42169999999999</v>
      </c>
      <c r="F44" s="65">
        <v>438.42169999999999</v>
      </c>
      <c r="G44" s="9">
        <f t="shared" si="9"/>
        <v>0</v>
      </c>
      <c r="H44" s="28">
        <v>15.02</v>
      </c>
      <c r="I44" s="28">
        <f t="shared" si="10"/>
        <v>6585.0939339999995</v>
      </c>
      <c r="J44" s="84" t="s">
        <v>220</v>
      </c>
    </row>
    <row r="45" spans="1:10" ht="13.2" customHeight="1" x14ac:dyDescent="0.3">
      <c r="A45" s="97" t="s">
        <v>47</v>
      </c>
      <c r="B45" s="90" t="s">
        <v>88</v>
      </c>
      <c r="C45" s="3" t="s">
        <v>34</v>
      </c>
      <c r="D45" s="104">
        <v>34474.300000000047</v>
      </c>
      <c r="F45" s="65">
        <v>34474.300000000047</v>
      </c>
      <c r="G45" s="9">
        <f t="shared" si="9"/>
        <v>0</v>
      </c>
      <c r="H45" s="28">
        <v>20.65</v>
      </c>
      <c r="I45" s="28">
        <f t="shared" si="10"/>
        <v>711894.29500000086</v>
      </c>
      <c r="J45" s="84" t="s">
        <v>247</v>
      </c>
    </row>
    <row r="46" spans="1:10" ht="13.2" customHeight="1" x14ac:dyDescent="0.3">
      <c r="A46" s="99" t="s">
        <v>51</v>
      </c>
      <c r="B46" s="90" t="s">
        <v>89</v>
      </c>
      <c r="C46" s="5" t="s">
        <v>34</v>
      </c>
      <c r="D46" s="104">
        <v>21898.329999999991</v>
      </c>
      <c r="F46" s="65">
        <v>21898.329999999991</v>
      </c>
      <c r="G46" s="9">
        <f t="shared" si="9"/>
        <v>0</v>
      </c>
      <c r="H46" s="28">
        <v>16.57</v>
      </c>
      <c r="I46" s="28">
        <f t="shared" si="10"/>
        <v>362855.32809999987</v>
      </c>
      <c r="J46" s="84" t="s">
        <v>248</v>
      </c>
    </row>
    <row r="47" spans="1:10" ht="13.2" customHeight="1" x14ac:dyDescent="0.3">
      <c r="A47" s="99" t="s">
        <v>90</v>
      </c>
      <c r="B47" s="90" t="s">
        <v>91</v>
      </c>
      <c r="C47" s="5" t="s">
        <v>34</v>
      </c>
      <c r="D47" s="104">
        <v>12735.729999999949</v>
      </c>
      <c r="F47" s="65">
        <v>12735.729999999949</v>
      </c>
      <c r="G47" s="9">
        <f t="shared" si="9"/>
        <v>0</v>
      </c>
      <c r="H47" s="28">
        <v>15.81</v>
      </c>
      <c r="I47" s="28">
        <f t="shared" si="10"/>
        <v>201351.8912999992</v>
      </c>
      <c r="J47" s="84" t="s">
        <v>230</v>
      </c>
    </row>
    <row r="48" spans="1:10" ht="13.2" customHeight="1" x14ac:dyDescent="0.3">
      <c r="A48" s="97" t="s">
        <v>92</v>
      </c>
      <c r="B48" s="91" t="s">
        <v>93</v>
      </c>
      <c r="C48" s="5" t="s">
        <v>34</v>
      </c>
      <c r="D48" s="102">
        <v>34731.25999999998</v>
      </c>
      <c r="F48" s="65">
        <v>34731.25999999998</v>
      </c>
      <c r="G48" s="9">
        <f t="shared" si="9"/>
        <v>0</v>
      </c>
      <c r="H48" s="28">
        <v>45.59</v>
      </c>
      <c r="I48" s="28">
        <f t="shared" si="10"/>
        <v>1583398.1433999992</v>
      </c>
      <c r="J48" s="84" t="s">
        <v>217</v>
      </c>
    </row>
    <row r="49" spans="1:10" ht="13.2" customHeight="1" x14ac:dyDescent="0.3">
      <c r="A49" s="97" t="s">
        <v>94</v>
      </c>
      <c r="B49" s="91" t="s">
        <v>95</v>
      </c>
      <c r="C49" s="5" t="s">
        <v>34</v>
      </c>
      <c r="D49" s="102">
        <v>20322.160000000011</v>
      </c>
      <c r="F49" s="65">
        <v>20322.160000000011</v>
      </c>
      <c r="G49" s="9">
        <f t="shared" si="9"/>
        <v>0</v>
      </c>
      <c r="H49" s="28">
        <v>32.57</v>
      </c>
      <c r="I49" s="28">
        <f t="shared" si="10"/>
        <v>661892.75120000041</v>
      </c>
      <c r="J49" s="84" t="s">
        <v>231</v>
      </c>
    </row>
    <row r="50" spans="1:10" ht="13.2" customHeight="1" x14ac:dyDescent="0.3">
      <c r="A50" s="97" t="s">
        <v>96</v>
      </c>
      <c r="B50" s="91" t="s">
        <v>97</v>
      </c>
      <c r="C50" s="5" t="s">
        <v>65</v>
      </c>
      <c r="D50" s="102">
        <v>13121.659097662081</v>
      </c>
      <c r="F50" s="65">
        <v>13121.659097662081</v>
      </c>
      <c r="G50" s="9">
        <f t="shared" si="9"/>
        <v>0</v>
      </c>
      <c r="H50" s="28">
        <v>8.02</v>
      </c>
      <c r="I50" s="28">
        <f t="shared" si="10"/>
        <v>105235.70596324989</v>
      </c>
      <c r="J50" s="84" t="s">
        <v>220</v>
      </c>
    </row>
    <row r="51" spans="1:10" ht="13.2" customHeight="1" x14ac:dyDescent="0.3">
      <c r="A51" s="99" t="s">
        <v>71</v>
      </c>
      <c r="B51" s="90" t="s">
        <v>72</v>
      </c>
      <c r="C51" s="3" t="s">
        <v>65</v>
      </c>
      <c r="D51" s="104">
        <v>49072.308979999521</v>
      </c>
      <c r="F51" s="65">
        <v>49072.308979999521</v>
      </c>
      <c r="G51" s="9">
        <f t="shared" si="9"/>
        <v>0</v>
      </c>
      <c r="H51" s="28">
        <v>13.37</v>
      </c>
      <c r="I51" s="28">
        <f t="shared" si="10"/>
        <v>656096.77106259356</v>
      </c>
      <c r="J51" s="84" t="s">
        <v>220</v>
      </c>
    </row>
    <row r="52" spans="1:10" ht="13.2" customHeight="1" x14ac:dyDescent="0.3">
      <c r="A52" s="99" t="s">
        <v>77</v>
      </c>
      <c r="B52" s="91" t="s">
        <v>78</v>
      </c>
      <c r="C52" s="3" t="s">
        <v>34</v>
      </c>
      <c r="D52" s="104">
        <v>8600.1699999999983</v>
      </c>
      <c r="F52" s="65">
        <v>8600.1699999999983</v>
      </c>
      <c r="G52" s="9">
        <f t="shared" si="9"/>
        <v>0</v>
      </c>
      <c r="H52" s="28">
        <v>17.28</v>
      </c>
      <c r="I52" s="28">
        <f t="shared" si="10"/>
        <v>148610.93759999998</v>
      </c>
      <c r="J52" s="84" t="s">
        <v>220</v>
      </c>
    </row>
    <row r="53" spans="1:10" ht="13.2" customHeight="1" x14ac:dyDescent="0.3">
      <c r="A53" s="99" t="s">
        <v>79</v>
      </c>
      <c r="B53" s="91" t="s">
        <v>80</v>
      </c>
      <c r="C53" s="3" t="s">
        <v>34</v>
      </c>
      <c r="D53" s="104">
        <v>7365.31</v>
      </c>
      <c r="F53" s="65">
        <v>7365.31</v>
      </c>
      <c r="G53" s="9">
        <f t="shared" si="9"/>
        <v>0</v>
      </c>
      <c r="H53" s="28">
        <v>11.48</v>
      </c>
      <c r="I53" s="28">
        <f t="shared" si="10"/>
        <v>84553.758800000011</v>
      </c>
      <c r="J53" s="84" t="s">
        <v>250</v>
      </c>
    </row>
    <row r="54" spans="1:10" ht="13.2" customHeight="1" x14ac:dyDescent="0.3">
      <c r="A54" s="99" t="s">
        <v>98</v>
      </c>
      <c r="B54" s="91" t="s">
        <v>99</v>
      </c>
      <c r="C54" s="3" t="s">
        <v>34</v>
      </c>
      <c r="D54" s="104">
        <v>9722.1295439999867</v>
      </c>
      <c r="F54" s="65">
        <v>9722.1295439999867</v>
      </c>
      <c r="G54" s="9">
        <f t="shared" si="9"/>
        <v>0</v>
      </c>
      <c r="H54" s="28">
        <v>250</v>
      </c>
      <c r="I54" s="28">
        <f t="shared" si="10"/>
        <v>2430532.3859999967</v>
      </c>
      <c r="J54" s="84" t="s">
        <v>244</v>
      </c>
    </row>
    <row r="55" spans="1:10" ht="13.2" customHeight="1" x14ac:dyDescent="0.3">
      <c r="A55" s="99" t="s">
        <v>100</v>
      </c>
      <c r="B55" s="91" t="s">
        <v>101</v>
      </c>
      <c r="C55" s="3" t="s">
        <v>65</v>
      </c>
      <c r="D55" s="104">
        <v>2457.1914285714283</v>
      </c>
      <c r="F55" s="65">
        <v>2457.1914285714283</v>
      </c>
      <c r="G55" s="9">
        <f t="shared" si="9"/>
        <v>0</v>
      </c>
      <c r="H55" s="28">
        <v>22.7</v>
      </c>
      <c r="I55" s="28">
        <f t="shared" si="10"/>
        <v>55778.245428571419</v>
      </c>
      <c r="J55" s="84" t="s">
        <v>256</v>
      </c>
    </row>
    <row r="56" spans="1:10" ht="13.2" customHeight="1" x14ac:dyDescent="0.3">
      <c r="A56" s="99" t="s">
        <v>102</v>
      </c>
      <c r="B56" s="4" t="s">
        <v>103</v>
      </c>
      <c r="C56" s="3" t="s">
        <v>34</v>
      </c>
      <c r="D56" s="104">
        <v>63929.25</v>
      </c>
      <c r="F56" s="65">
        <v>63929.25</v>
      </c>
      <c r="G56" s="9">
        <f t="shared" si="9"/>
        <v>0</v>
      </c>
      <c r="H56" s="28">
        <v>17.440000000000001</v>
      </c>
      <c r="I56" s="28">
        <f t="shared" si="10"/>
        <v>1114926.1200000001</v>
      </c>
      <c r="J56" s="84" t="s">
        <v>245</v>
      </c>
    </row>
    <row r="57" spans="1:10" ht="13.2" customHeight="1" x14ac:dyDescent="0.3">
      <c r="A57" s="74">
        <v>500</v>
      </c>
      <c r="B57" s="115" t="s">
        <v>104</v>
      </c>
      <c r="C57" s="116"/>
      <c r="D57" s="117"/>
      <c r="F57" s="55"/>
      <c r="G57" s="26"/>
      <c r="H57" s="37"/>
      <c r="I57" s="37">
        <f t="shared" ref="I57" si="11">+SUM(I58:I66)</f>
        <v>19186524.39598196</v>
      </c>
      <c r="J57" s="70"/>
    </row>
    <row r="58" spans="1:10" ht="13.2" customHeight="1" x14ac:dyDescent="0.3">
      <c r="A58" s="99" t="s">
        <v>105</v>
      </c>
      <c r="B58" s="91" t="s">
        <v>106</v>
      </c>
      <c r="C58" s="5" t="s">
        <v>107</v>
      </c>
      <c r="D58" s="98">
        <v>221386.3</v>
      </c>
      <c r="F58" s="65">
        <v>221386.3</v>
      </c>
      <c r="G58" s="9">
        <f t="shared" ref="G58:G66" si="12">+D58-F58</f>
        <v>0</v>
      </c>
      <c r="H58" s="28">
        <v>8.2405010327285986</v>
      </c>
      <c r="I58" s="28">
        <f t="shared" ref="I58:I66" si="13">+D58*H58</f>
        <v>1824334.0337819632</v>
      </c>
      <c r="J58" s="84" t="s">
        <v>251</v>
      </c>
    </row>
    <row r="59" spans="1:10" ht="13.2" customHeight="1" x14ac:dyDescent="0.3">
      <c r="A59" s="99" t="s">
        <v>108</v>
      </c>
      <c r="B59" s="91" t="s">
        <v>109</v>
      </c>
      <c r="C59" s="5" t="s">
        <v>107</v>
      </c>
      <c r="D59" s="98">
        <v>211398.39999999999</v>
      </c>
      <c r="F59" s="65">
        <v>211398.39999999999</v>
      </c>
      <c r="G59" s="9">
        <f t="shared" si="12"/>
        <v>0</v>
      </c>
      <c r="H59" s="28">
        <v>1.82</v>
      </c>
      <c r="I59" s="28">
        <f t="shared" si="13"/>
        <v>384745.08799999999</v>
      </c>
      <c r="J59" s="84" t="s">
        <v>252</v>
      </c>
    </row>
    <row r="60" spans="1:10" ht="13.2" customHeight="1" x14ac:dyDescent="0.3">
      <c r="A60" s="99" t="s">
        <v>110</v>
      </c>
      <c r="B60" s="91" t="s">
        <v>111</v>
      </c>
      <c r="C60" s="5" t="s">
        <v>107</v>
      </c>
      <c r="D60" s="98">
        <v>25628.82</v>
      </c>
      <c r="F60" s="65">
        <v>25628.82</v>
      </c>
      <c r="G60" s="9">
        <f t="shared" si="12"/>
        <v>0</v>
      </c>
      <c r="H60" s="28">
        <v>8.24</v>
      </c>
      <c r="I60" s="28">
        <f t="shared" si="13"/>
        <v>211181.4768</v>
      </c>
      <c r="J60" s="84" t="s">
        <v>251</v>
      </c>
    </row>
    <row r="61" spans="1:10" ht="13.2" customHeight="1" x14ac:dyDescent="0.3">
      <c r="A61" s="99" t="s">
        <v>112</v>
      </c>
      <c r="B61" s="91" t="s">
        <v>113</v>
      </c>
      <c r="C61" s="5" t="s">
        <v>107</v>
      </c>
      <c r="D61" s="98">
        <v>254442.72999999998</v>
      </c>
      <c r="F61" s="65">
        <v>254442.72999999998</v>
      </c>
      <c r="G61" s="9">
        <f t="shared" si="12"/>
        <v>0</v>
      </c>
      <c r="H61" s="28">
        <v>1.82</v>
      </c>
      <c r="I61" s="28">
        <f t="shared" si="13"/>
        <v>463085.76860000001</v>
      </c>
      <c r="J61" s="84" t="s">
        <v>253</v>
      </c>
    </row>
    <row r="62" spans="1:10" ht="13.2" customHeight="1" x14ac:dyDescent="0.3">
      <c r="A62" s="99" t="s">
        <v>114</v>
      </c>
      <c r="B62" s="91" t="s">
        <v>115</v>
      </c>
      <c r="C62" s="5" t="s">
        <v>107</v>
      </c>
      <c r="D62" s="98">
        <v>267899.88</v>
      </c>
      <c r="F62" s="65">
        <v>267899.88</v>
      </c>
      <c r="G62" s="9">
        <f t="shared" si="12"/>
        <v>0</v>
      </c>
      <c r="H62" s="28">
        <v>8.24</v>
      </c>
      <c r="I62" s="28">
        <f t="shared" si="13"/>
        <v>2207495.0112000001</v>
      </c>
      <c r="J62" s="84" t="s">
        <v>251</v>
      </c>
    </row>
    <row r="63" spans="1:10" ht="13.2" customHeight="1" x14ac:dyDescent="0.3">
      <c r="A63" s="99" t="s">
        <v>116</v>
      </c>
      <c r="B63" s="91" t="s">
        <v>117</v>
      </c>
      <c r="C63" s="5" t="s">
        <v>107</v>
      </c>
      <c r="D63" s="98">
        <v>2796991.76</v>
      </c>
      <c r="F63" s="65">
        <v>2796991.76</v>
      </c>
      <c r="G63" s="9">
        <f t="shared" si="12"/>
        <v>0</v>
      </c>
      <c r="H63" s="28">
        <v>1.82</v>
      </c>
      <c r="I63" s="28">
        <f t="shared" si="13"/>
        <v>5090525.0032000002</v>
      </c>
      <c r="J63" s="84" t="s">
        <v>253</v>
      </c>
    </row>
    <row r="64" spans="1:10" ht="13.2" customHeight="1" x14ac:dyDescent="0.3">
      <c r="A64" s="99" t="s">
        <v>118</v>
      </c>
      <c r="B64" s="91" t="s">
        <v>119</v>
      </c>
      <c r="C64" s="5" t="s">
        <v>107</v>
      </c>
      <c r="D64" s="98">
        <v>279057.44</v>
      </c>
      <c r="F64" s="65">
        <v>279057.44</v>
      </c>
      <c r="G64" s="9">
        <f t="shared" si="12"/>
        <v>0</v>
      </c>
      <c r="H64" s="28">
        <v>1.82</v>
      </c>
      <c r="I64" s="28">
        <f t="shared" si="13"/>
        <v>507884.54080000002</v>
      </c>
      <c r="J64" s="84" t="s">
        <v>232</v>
      </c>
    </row>
    <row r="65" spans="1:10" ht="13.2" customHeight="1" x14ac:dyDescent="0.3">
      <c r="A65" s="99" t="s">
        <v>120</v>
      </c>
      <c r="B65" s="91" t="s">
        <v>121</v>
      </c>
      <c r="C65" s="5" t="s">
        <v>107</v>
      </c>
      <c r="D65" s="98">
        <v>260206.91999999998</v>
      </c>
      <c r="F65" s="65">
        <v>260206.91999999998</v>
      </c>
      <c r="G65" s="9">
        <f t="shared" si="12"/>
        <v>0</v>
      </c>
      <c r="H65" s="28">
        <v>10.91</v>
      </c>
      <c r="I65" s="28">
        <f t="shared" si="13"/>
        <v>2838857.4971999996</v>
      </c>
      <c r="J65" s="84" t="s">
        <v>251</v>
      </c>
    </row>
    <row r="66" spans="1:10" ht="13.2" customHeight="1" x14ac:dyDescent="0.3">
      <c r="A66" s="99" t="s">
        <v>122</v>
      </c>
      <c r="B66" s="91" t="s">
        <v>123</v>
      </c>
      <c r="C66" s="5" t="s">
        <v>107</v>
      </c>
      <c r="D66" s="98">
        <v>2119256.9199999995</v>
      </c>
      <c r="F66" s="65">
        <v>2119256.9199999995</v>
      </c>
      <c r="G66" s="9">
        <f t="shared" si="12"/>
        <v>0</v>
      </c>
      <c r="H66" s="28">
        <v>2.67</v>
      </c>
      <c r="I66" s="28">
        <f t="shared" si="13"/>
        <v>5658415.9763999982</v>
      </c>
      <c r="J66" s="84" t="s">
        <v>253</v>
      </c>
    </row>
    <row r="67" spans="1:10" ht="13.2" customHeight="1" x14ac:dyDescent="0.3">
      <c r="A67" s="74">
        <v>600</v>
      </c>
      <c r="B67" s="115" t="s">
        <v>124</v>
      </c>
      <c r="C67" s="116"/>
      <c r="D67" s="117"/>
      <c r="F67" s="49">
        <f>+F68+F89+F91+F108</f>
        <v>33986.823558764918</v>
      </c>
      <c r="G67" s="8"/>
      <c r="H67" s="36"/>
      <c r="I67" s="36">
        <f>+I68+I89+I91+I108</f>
        <v>6931308.1411228953</v>
      </c>
      <c r="J67" s="67"/>
    </row>
    <row r="68" spans="1:10" ht="13.2" customHeight="1" x14ac:dyDescent="0.3">
      <c r="A68" s="75" t="s">
        <v>125</v>
      </c>
      <c r="B68" s="22" t="s">
        <v>126</v>
      </c>
      <c r="C68" s="23"/>
      <c r="D68" s="105"/>
      <c r="F68" s="57">
        <f t="shared" ref="F68:I68" si="14">+SUM(F69:F88)</f>
        <v>33986.823558764918</v>
      </c>
      <c r="G68" s="20"/>
      <c r="H68" s="38"/>
      <c r="I68" s="38">
        <f t="shared" si="14"/>
        <v>3484658.2619526284</v>
      </c>
      <c r="J68" s="71"/>
    </row>
    <row r="69" spans="1:10" ht="13.2" customHeight="1" x14ac:dyDescent="0.3">
      <c r="A69" s="97" t="s">
        <v>87</v>
      </c>
      <c r="B69" s="90" t="s">
        <v>127</v>
      </c>
      <c r="C69" s="3" t="s">
        <v>34</v>
      </c>
      <c r="D69" s="103">
        <v>632.89900000000046</v>
      </c>
      <c r="F69" s="65">
        <v>632.89900000000046</v>
      </c>
      <c r="G69" s="9">
        <f t="shared" ref="G69:G88" si="15">+D69-F69</f>
        <v>0</v>
      </c>
      <c r="H69" s="28">
        <v>10.01</v>
      </c>
      <c r="I69" s="28">
        <f t="shared" ref="I69:I88" si="16">+D69*H69</f>
        <v>6335.3189900000043</v>
      </c>
      <c r="J69" s="84" t="s">
        <v>220</v>
      </c>
    </row>
    <row r="70" spans="1:10" ht="13.2" customHeight="1" x14ac:dyDescent="0.3">
      <c r="A70" s="97" t="s">
        <v>128</v>
      </c>
      <c r="B70" s="90" t="s">
        <v>129</v>
      </c>
      <c r="C70" s="3" t="s">
        <v>34</v>
      </c>
      <c r="D70" s="103">
        <v>1211.2161999999996</v>
      </c>
      <c r="F70" s="65">
        <v>1211.2161999999996</v>
      </c>
      <c r="G70" s="9">
        <f t="shared" si="15"/>
        <v>0</v>
      </c>
      <c r="H70" s="28">
        <v>16.57</v>
      </c>
      <c r="I70" s="28">
        <f t="shared" si="16"/>
        <v>20069.852433999993</v>
      </c>
      <c r="J70" s="84" t="s">
        <v>220</v>
      </c>
    </row>
    <row r="71" spans="1:10" ht="13.2" customHeight="1" x14ac:dyDescent="0.3">
      <c r="A71" s="99" t="s">
        <v>130</v>
      </c>
      <c r="B71" s="91" t="s">
        <v>131</v>
      </c>
      <c r="C71" s="5" t="s">
        <v>34</v>
      </c>
      <c r="D71" s="103">
        <v>1662.7499999999998</v>
      </c>
      <c r="F71" s="65">
        <v>1662.7499999999998</v>
      </c>
      <c r="G71" s="9">
        <f t="shared" si="15"/>
        <v>0</v>
      </c>
      <c r="H71" s="28">
        <v>682.6</v>
      </c>
      <c r="I71" s="28">
        <f t="shared" si="16"/>
        <v>1134993.1499999999</v>
      </c>
      <c r="J71" s="84" t="s">
        <v>254</v>
      </c>
    </row>
    <row r="72" spans="1:10" ht="13.2" customHeight="1" x14ac:dyDescent="0.3">
      <c r="A72" s="99" t="s">
        <v>132</v>
      </c>
      <c r="B72" s="90" t="s">
        <v>133</v>
      </c>
      <c r="C72" s="3" t="s">
        <v>34</v>
      </c>
      <c r="D72" s="103">
        <v>10.159000000000001</v>
      </c>
      <c r="F72" s="65">
        <v>10.159000000000001</v>
      </c>
      <c r="G72" s="9">
        <f t="shared" si="15"/>
        <v>0</v>
      </c>
      <c r="H72" s="28">
        <v>810.76</v>
      </c>
      <c r="I72" s="28">
        <f t="shared" si="16"/>
        <v>8236.5108400000008</v>
      </c>
      <c r="J72" s="84" t="s">
        <v>234</v>
      </c>
    </row>
    <row r="73" spans="1:10" ht="13.2" customHeight="1" x14ac:dyDescent="0.3">
      <c r="A73" s="99" t="s">
        <v>134</v>
      </c>
      <c r="B73" s="91" t="s">
        <v>135</v>
      </c>
      <c r="C73" s="5" t="s">
        <v>34</v>
      </c>
      <c r="D73" s="103">
        <v>196.46640000000002</v>
      </c>
      <c r="F73" s="65">
        <v>196.46640000000002</v>
      </c>
      <c r="G73" s="9">
        <f t="shared" si="15"/>
        <v>0</v>
      </c>
      <c r="H73" s="28">
        <v>744.46</v>
      </c>
      <c r="I73" s="28">
        <f t="shared" si="16"/>
        <v>146261.37614400001</v>
      </c>
      <c r="J73" s="84" t="s">
        <v>234</v>
      </c>
    </row>
    <row r="74" spans="1:10" ht="13.2" customHeight="1" x14ac:dyDescent="0.3">
      <c r="A74" s="99" t="s">
        <v>136</v>
      </c>
      <c r="B74" s="91" t="s">
        <v>137</v>
      </c>
      <c r="C74" s="5" t="s">
        <v>34</v>
      </c>
      <c r="D74" s="103">
        <v>323.60474686473492</v>
      </c>
      <c r="F74" s="65">
        <v>323.60474686473492</v>
      </c>
      <c r="G74" s="9">
        <f t="shared" si="15"/>
        <v>0</v>
      </c>
      <c r="H74" s="28">
        <v>821.98</v>
      </c>
      <c r="I74" s="28">
        <f t="shared" si="16"/>
        <v>265996.62982787483</v>
      </c>
      <c r="J74" s="84" t="s">
        <v>235</v>
      </c>
    </row>
    <row r="75" spans="1:10" ht="13.2" customHeight="1" x14ac:dyDescent="0.3">
      <c r="A75" s="99" t="s">
        <v>138</v>
      </c>
      <c r="B75" s="91" t="s">
        <v>139</v>
      </c>
      <c r="C75" s="5" t="s">
        <v>34</v>
      </c>
      <c r="D75" s="103">
        <v>874.46551321669278</v>
      </c>
      <c r="F75" s="65">
        <v>874.46551321669278</v>
      </c>
      <c r="G75" s="9">
        <f t="shared" si="15"/>
        <v>0</v>
      </c>
      <c r="H75" s="28">
        <v>899.5</v>
      </c>
      <c r="I75" s="28">
        <f t="shared" si="16"/>
        <v>786581.72913841519</v>
      </c>
      <c r="J75" s="84" t="s">
        <v>220</v>
      </c>
    </row>
    <row r="76" spans="1:10" ht="13.2" customHeight="1" x14ac:dyDescent="0.3">
      <c r="A76" s="97" t="s">
        <v>140</v>
      </c>
      <c r="B76" s="90" t="s">
        <v>141</v>
      </c>
      <c r="C76" s="5" t="s">
        <v>34</v>
      </c>
      <c r="D76" s="103">
        <v>24432.920000000002</v>
      </c>
      <c r="F76" s="65">
        <v>24432.920000000002</v>
      </c>
      <c r="G76" s="9">
        <f t="shared" si="15"/>
        <v>0</v>
      </c>
      <c r="H76" s="28">
        <v>8.48</v>
      </c>
      <c r="I76" s="28">
        <f t="shared" si="16"/>
        <v>207191.16160000002</v>
      </c>
      <c r="J76" s="84" t="s">
        <v>220</v>
      </c>
    </row>
    <row r="77" spans="1:10" ht="13.2" customHeight="1" x14ac:dyDescent="0.3">
      <c r="A77" s="99" t="s">
        <v>142</v>
      </c>
      <c r="B77" s="91" t="s">
        <v>143</v>
      </c>
      <c r="C77" s="5" t="s">
        <v>65</v>
      </c>
      <c r="D77" s="103">
        <v>2202.1309999999994</v>
      </c>
      <c r="F77" s="65">
        <v>2202.1309999999994</v>
      </c>
      <c r="G77" s="9">
        <f t="shared" si="15"/>
        <v>0</v>
      </c>
      <c r="H77" s="28">
        <v>61.59</v>
      </c>
      <c r="I77" s="28">
        <f t="shared" si="16"/>
        <v>135629.24828999996</v>
      </c>
      <c r="J77" s="84" t="s">
        <v>220</v>
      </c>
    </row>
    <row r="78" spans="1:10" ht="13.2" customHeight="1" x14ac:dyDescent="0.3">
      <c r="A78" s="99" t="s">
        <v>144</v>
      </c>
      <c r="B78" s="91" t="s">
        <v>145</v>
      </c>
      <c r="C78" s="5" t="s">
        <v>65</v>
      </c>
      <c r="D78" s="103">
        <v>207.21700000000007</v>
      </c>
      <c r="F78" s="65">
        <v>207.21700000000007</v>
      </c>
      <c r="G78" s="9">
        <f t="shared" si="15"/>
        <v>0</v>
      </c>
      <c r="H78" s="28">
        <v>77.099999999999994</v>
      </c>
      <c r="I78" s="28">
        <f t="shared" si="16"/>
        <v>15976.430700000004</v>
      </c>
      <c r="J78" s="84" t="s">
        <v>255</v>
      </c>
    </row>
    <row r="79" spans="1:10" ht="13.2" customHeight="1" x14ac:dyDescent="0.3">
      <c r="A79" s="99" t="s">
        <v>146</v>
      </c>
      <c r="B79" s="91" t="s">
        <v>147</v>
      </c>
      <c r="C79" s="5" t="s">
        <v>70</v>
      </c>
      <c r="D79" s="103">
        <v>73.349999999999994</v>
      </c>
      <c r="F79" s="65">
        <v>73.349999999999994</v>
      </c>
      <c r="G79" s="9">
        <f t="shared" si="15"/>
        <v>0</v>
      </c>
      <c r="H79" s="28">
        <v>701.04</v>
      </c>
      <c r="I79" s="28">
        <f t="shared" si="16"/>
        <v>51421.283999999992</v>
      </c>
      <c r="J79" s="84" t="s">
        <v>220</v>
      </c>
    </row>
    <row r="80" spans="1:10" ht="13.2" customHeight="1" x14ac:dyDescent="0.3">
      <c r="A80" s="99" t="s">
        <v>148</v>
      </c>
      <c r="B80" s="91" t="s">
        <v>149</v>
      </c>
      <c r="C80" s="5" t="s">
        <v>70</v>
      </c>
      <c r="D80" s="103">
        <v>47.5</v>
      </c>
      <c r="F80" s="65">
        <v>47.5</v>
      </c>
      <c r="G80" s="9">
        <f t="shared" si="15"/>
        <v>0</v>
      </c>
      <c r="H80" s="28">
        <v>1208.3699999999999</v>
      </c>
      <c r="I80" s="28">
        <f t="shared" si="16"/>
        <v>57397.574999999997</v>
      </c>
      <c r="J80" s="84" t="s">
        <v>220</v>
      </c>
    </row>
    <row r="81" spans="1:10" ht="13.2" customHeight="1" x14ac:dyDescent="0.3">
      <c r="A81" s="99" t="s">
        <v>150</v>
      </c>
      <c r="B81" s="91" t="s">
        <v>151</v>
      </c>
      <c r="C81" s="5" t="s">
        <v>70</v>
      </c>
      <c r="D81" s="103">
        <v>129.44999999999999</v>
      </c>
      <c r="F81" s="65">
        <v>129.44999999999999</v>
      </c>
      <c r="G81" s="9">
        <f t="shared" si="15"/>
        <v>0</v>
      </c>
      <c r="H81" s="28">
        <v>1747.93</v>
      </c>
      <c r="I81" s="28">
        <f t="shared" si="16"/>
        <v>226269.5385</v>
      </c>
      <c r="J81" s="84" t="s">
        <v>230</v>
      </c>
    </row>
    <row r="82" spans="1:10" ht="13.2" customHeight="1" x14ac:dyDescent="0.3">
      <c r="A82" s="99" t="s">
        <v>152</v>
      </c>
      <c r="B82" s="91" t="s">
        <v>153</v>
      </c>
      <c r="C82" s="5" t="s">
        <v>10</v>
      </c>
      <c r="D82" s="103">
        <v>21</v>
      </c>
      <c r="F82" s="65">
        <v>21</v>
      </c>
      <c r="G82" s="9">
        <f t="shared" si="15"/>
        <v>0</v>
      </c>
      <c r="H82" s="28">
        <v>6668.84</v>
      </c>
      <c r="I82" s="28">
        <f t="shared" si="16"/>
        <v>140045.64000000001</v>
      </c>
      <c r="J82" s="84" t="s">
        <v>220</v>
      </c>
    </row>
    <row r="83" spans="1:10" ht="13.2" customHeight="1" x14ac:dyDescent="0.3">
      <c r="A83" s="99" t="s">
        <v>154</v>
      </c>
      <c r="B83" s="91" t="s">
        <v>155</v>
      </c>
      <c r="C83" s="5" t="s">
        <v>10</v>
      </c>
      <c r="D83" s="103">
        <v>3</v>
      </c>
      <c r="F83" s="65">
        <v>3</v>
      </c>
      <c r="G83" s="9">
        <f t="shared" si="15"/>
        <v>0</v>
      </c>
      <c r="H83" s="28">
        <v>13248.64</v>
      </c>
      <c r="I83" s="28">
        <f t="shared" si="16"/>
        <v>39745.919999999998</v>
      </c>
      <c r="J83" s="84" t="s">
        <v>220</v>
      </c>
    </row>
    <row r="84" spans="1:10" ht="13.2" customHeight="1" x14ac:dyDescent="0.3">
      <c r="A84" s="99" t="s">
        <v>156</v>
      </c>
      <c r="B84" s="91" t="s">
        <v>157</v>
      </c>
      <c r="C84" s="5" t="s">
        <v>10</v>
      </c>
      <c r="D84" s="103">
        <v>8</v>
      </c>
      <c r="F84" s="65">
        <v>8</v>
      </c>
      <c r="G84" s="9">
        <f t="shared" si="15"/>
        <v>0</v>
      </c>
      <c r="H84" s="28">
        <v>2698.79</v>
      </c>
      <c r="I84" s="28">
        <f t="shared" si="16"/>
        <v>21590.32</v>
      </c>
      <c r="J84" s="84" t="s">
        <v>236</v>
      </c>
    </row>
    <row r="85" spans="1:10" ht="13.2" customHeight="1" x14ac:dyDescent="0.3">
      <c r="A85" s="99" t="s">
        <v>158</v>
      </c>
      <c r="B85" s="91" t="s">
        <v>159</v>
      </c>
      <c r="C85" s="5" t="s">
        <v>10</v>
      </c>
      <c r="D85" s="103">
        <v>3</v>
      </c>
      <c r="F85" s="65">
        <v>3</v>
      </c>
      <c r="G85" s="9">
        <f t="shared" si="15"/>
        <v>0</v>
      </c>
      <c r="H85" s="28">
        <v>2740.58</v>
      </c>
      <c r="I85" s="28">
        <f t="shared" si="16"/>
        <v>8221.74</v>
      </c>
      <c r="J85" s="84" t="s">
        <v>220</v>
      </c>
    </row>
    <row r="86" spans="1:10" ht="13.2" customHeight="1" x14ac:dyDescent="0.3">
      <c r="A86" s="99" t="s">
        <v>160</v>
      </c>
      <c r="B86" s="91" t="s">
        <v>161</v>
      </c>
      <c r="C86" s="5" t="s">
        <v>10</v>
      </c>
      <c r="D86" s="103">
        <v>7</v>
      </c>
      <c r="F86" s="65">
        <v>7</v>
      </c>
      <c r="G86" s="9">
        <f t="shared" si="15"/>
        <v>0</v>
      </c>
      <c r="H86" s="28">
        <v>3008.52</v>
      </c>
      <c r="I86" s="28">
        <f t="shared" si="16"/>
        <v>21059.64</v>
      </c>
      <c r="J86" s="84" t="s">
        <v>230</v>
      </c>
    </row>
    <row r="87" spans="1:10" ht="13.2" customHeight="1" x14ac:dyDescent="0.3">
      <c r="A87" s="99" t="s">
        <v>162</v>
      </c>
      <c r="B87" s="91" t="s">
        <v>163</v>
      </c>
      <c r="C87" s="5" t="s">
        <v>70</v>
      </c>
      <c r="D87" s="103">
        <v>108.07078728348887</v>
      </c>
      <c r="F87" s="65">
        <v>108.07078728348887</v>
      </c>
      <c r="G87" s="9">
        <f t="shared" si="15"/>
        <v>0</v>
      </c>
      <c r="H87" s="28">
        <v>311.66000000000003</v>
      </c>
      <c r="I87" s="28">
        <f t="shared" si="16"/>
        <v>33681.341564772141</v>
      </c>
      <c r="J87" s="84" t="s">
        <v>237</v>
      </c>
    </row>
    <row r="88" spans="1:10" ht="13.2" customHeight="1" x14ac:dyDescent="0.3">
      <c r="A88" s="99" t="s">
        <v>164</v>
      </c>
      <c r="B88" s="91" t="s">
        <v>165</v>
      </c>
      <c r="C88" s="5" t="s">
        <v>65</v>
      </c>
      <c r="D88" s="103">
        <v>1832.6239114</v>
      </c>
      <c r="F88" s="65">
        <v>1832.6239114</v>
      </c>
      <c r="G88" s="9">
        <f t="shared" si="15"/>
        <v>0</v>
      </c>
      <c r="H88" s="28">
        <v>86.19</v>
      </c>
      <c r="I88" s="28">
        <f t="shared" si="16"/>
        <v>157953.85492356599</v>
      </c>
      <c r="J88" s="84" t="s">
        <v>233</v>
      </c>
    </row>
    <row r="89" spans="1:10" ht="13.2" customHeight="1" x14ac:dyDescent="0.3">
      <c r="A89" s="57" t="s">
        <v>166</v>
      </c>
      <c r="B89" s="22" t="s">
        <v>167</v>
      </c>
      <c r="C89" s="24"/>
      <c r="D89" s="106"/>
      <c r="F89" s="51"/>
      <c r="G89" s="21"/>
      <c r="H89" s="38"/>
      <c r="I89" s="38">
        <f t="shared" ref="I89" si="17">+I90</f>
        <v>5099.6780797065985</v>
      </c>
      <c r="J89" s="69"/>
    </row>
    <row r="90" spans="1:10" ht="13.2" customHeight="1" x14ac:dyDescent="0.3">
      <c r="A90" s="99" t="s">
        <v>168</v>
      </c>
      <c r="B90" s="2" t="s">
        <v>169</v>
      </c>
      <c r="C90" s="3" t="s">
        <v>10</v>
      </c>
      <c r="D90" s="107">
        <v>5</v>
      </c>
      <c r="F90" s="65">
        <v>5</v>
      </c>
      <c r="G90" s="9">
        <f>+D90-F90</f>
        <v>0</v>
      </c>
      <c r="H90" s="28">
        <v>1019.9356159413196</v>
      </c>
      <c r="I90" s="28">
        <f>+D90*H90</f>
        <v>5099.6780797065985</v>
      </c>
      <c r="J90" s="84" t="s">
        <v>230</v>
      </c>
    </row>
    <row r="91" spans="1:10" ht="13.2" customHeight="1" x14ac:dyDescent="0.3">
      <c r="A91" s="108" t="s">
        <v>170</v>
      </c>
      <c r="B91" s="22" t="s">
        <v>171</v>
      </c>
      <c r="C91" s="24"/>
      <c r="D91" s="109"/>
      <c r="F91" s="51"/>
      <c r="G91" s="21"/>
      <c r="H91" s="38"/>
      <c r="I91" s="38">
        <f t="shared" ref="I91" si="18">+SUM(I92:I107)</f>
        <v>3422988.9568455601</v>
      </c>
      <c r="J91" s="69"/>
    </row>
    <row r="92" spans="1:10" ht="13.2" customHeight="1" x14ac:dyDescent="0.3">
      <c r="A92" s="99" t="s">
        <v>40</v>
      </c>
      <c r="B92" s="4" t="s">
        <v>172</v>
      </c>
      <c r="C92" s="5" t="s">
        <v>173</v>
      </c>
      <c r="D92" s="110">
        <v>1.6221355</v>
      </c>
      <c r="F92" s="65">
        <v>1.6221355</v>
      </c>
      <c r="G92" s="9">
        <f t="shared" ref="G92:G107" si="19">+D92-F92</f>
        <v>0</v>
      </c>
      <c r="H92" s="28">
        <v>13781.92</v>
      </c>
      <c r="I92" s="28">
        <f t="shared" ref="I92:I107" si="20">+D92*H92</f>
        <v>22356.141690159999</v>
      </c>
      <c r="J92" s="84" t="s">
        <v>219</v>
      </c>
    </row>
    <row r="93" spans="1:10" ht="13.2" customHeight="1" x14ac:dyDescent="0.3">
      <c r="A93" s="99" t="s">
        <v>43</v>
      </c>
      <c r="B93" s="4" t="s">
        <v>44</v>
      </c>
      <c r="C93" s="5" t="s">
        <v>34</v>
      </c>
      <c r="D93" s="110">
        <v>30958.041239999999</v>
      </c>
      <c r="F93" s="65">
        <v>30958.041239999999</v>
      </c>
      <c r="G93" s="9">
        <f t="shared" si="19"/>
        <v>0</v>
      </c>
      <c r="H93" s="28">
        <v>10.01</v>
      </c>
      <c r="I93" s="28">
        <f t="shared" si="20"/>
        <v>309889.99281239999</v>
      </c>
      <c r="J93" s="84" t="s">
        <v>220</v>
      </c>
    </row>
    <row r="94" spans="1:10" ht="13.2" customHeight="1" x14ac:dyDescent="0.3">
      <c r="A94" s="99" t="s">
        <v>45</v>
      </c>
      <c r="B94" s="4" t="s">
        <v>46</v>
      </c>
      <c r="C94" s="5" t="s">
        <v>34</v>
      </c>
      <c r="D94" s="110">
        <v>315.89838000000003</v>
      </c>
      <c r="F94" s="65">
        <v>315.89838000000003</v>
      </c>
      <c r="G94" s="9">
        <f t="shared" si="19"/>
        <v>0</v>
      </c>
      <c r="H94" s="28">
        <v>15.02</v>
      </c>
      <c r="I94" s="28">
        <f t="shared" si="20"/>
        <v>4744.7936675999999</v>
      </c>
      <c r="J94" s="84" t="s">
        <v>220</v>
      </c>
    </row>
    <row r="95" spans="1:10" ht="13.2" customHeight="1" x14ac:dyDescent="0.3">
      <c r="A95" s="99" t="s">
        <v>47</v>
      </c>
      <c r="B95" s="4" t="s">
        <v>174</v>
      </c>
      <c r="C95" s="5" t="s">
        <v>34</v>
      </c>
      <c r="D95" s="110">
        <v>315.89838000000003</v>
      </c>
      <c r="F95" s="65">
        <v>315.89838000000003</v>
      </c>
      <c r="G95" s="9">
        <f t="shared" si="19"/>
        <v>0</v>
      </c>
      <c r="H95" s="28">
        <v>66.680000000000007</v>
      </c>
      <c r="I95" s="28">
        <f t="shared" si="20"/>
        <v>21064.103978400006</v>
      </c>
      <c r="J95" s="84" t="s">
        <v>238</v>
      </c>
    </row>
    <row r="96" spans="1:10" ht="13.2" customHeight="1" x14ac:dyDescent="0.3">
      <c r="A96" s="99" t="s">
        <v>49</v>
      </c>
      <c r="B96" s="4" t="s">
        <v>88</v>
      </c>
      <c r="C96" s="5" t="s">
        <v>34</v>
      </c>
      <c r="D96" s="110">
        <v>13441.39</v>
      </c>
      <c r="F96" s="65">
        <v>13441.39</v>
      </c>
      <c r="G96" s="9">
        <f t="shared" si="19"/>
        <v>0</v>
      </c>
      <c r="H96" s="28">
        <v>20.65</v>
      </c>
      <c r="I96" s="28">
        <f t="shared" si="20"/>
        <v>277564.70349999995</v>
      </c>
      <c r="J96" s="84" t="s">
        <v>220</v>
      </c>
    </row>
    <row r="97" spans="1:10" ht="13.2" customHeight="1" x14ac:dyDescent="0.3">
      <c r="A97" s="99" t="s">
        <v>51</v>
      </c>
      <c r="B97" s="2" t="s">
        <v>52</v>
      </c>
      <c r="C97" s="5" t="s">
        <v>28</v>
      </c>
      <c r="D97" s="110">
        <v>24638.288</v>
      </c>
      <c r="F97" s="65">
        <v>24638.288</v>
      </c>
      <c r="G97" s="9">
        <f t="shared" si="19"/>
        <v>0</v>
      </c>
      <c r="H97" s="28">
        <v>16.57</v>
      </c>
      <c r="I97" s="28">
        <f t="shared" si="20"/>
        <v>408256.43216000003</v>
      </c>
      <c r="J97" s="84" t="s">
        <v>220</v>
      </c>
    </row>
    <row r="98" spans="1:10" ht="13.2" customHeight="1" x14ac:dyDescent="0.3">
      <c r="A98" s="99" t="s">
        <v>53</v>
      </c>
      <c r="B98" s="2" t="s">
        <v>175</v>
      </c>
      <c r="C98" s="3" t="s">
        <v>28</v>
      </c>
      <c r="D98" s="110">
        <v>5530.6000000000013</v>
      </c>
      <c r="F98" s="65">
        <v>5530.6000000000013</v>
      </c>
      <c r="G98" s="9">
        <f t="shared" si="19"/>
        <v>0</v>
      </c>
      <c r="H98" s="28">
        <v>45.59</v>
      </c>
      <c r="I98" s="28">
        <f t="shared" si="20"/>
        <v>252140.05400000009</v>
      </c>
      <c r="J98" s="84" t="s">
        <v>217</v>
      </c>
    </row>
    <row r="99" spans="1:10" ht="13.2" customHeight="1" x14ac:dyDescent="0.3">
      <c r="A99" s="99" t="s">
        <v>57</v>
      </c>
      <c r="B99" s="2" t="s">
        <v>176</v>
      </c>
      <c r="C99" s="3" t="s">
        <v>28</v>
      </c>
      <c r="D99" s="110">
        <v>2466.7040000000002</v>
      </c>
      <c r="F99" s="65">
        <v>2466.7040000000002</v>
      </c>
      <c r="G99" s="9">
        <f t="shared" si="19"/>
        <v>0</v>
      </c>
      <c r="H99" s="28">
        <v>32.57</v>
      </c>
      <c r="I99" s="28">
        <f t="shared" si="20"/>
        <v>80340.549280000007</v>
      </c>
      <c r="J99" s="84" t="s">
        <v>222</v>
      </c>
    </row>
    <row r="100" spans="1:10" ht="13.2" customHeight="1" x14ac:dyDescent="0.3">
      <c r="A100" s="99" t="s">
        <v>63</v>
      </c>
      <c r="B100" s="4" t="s">
        <v>64</v>
      </c>
      <c r="C100" s="5" t="s">
        <v>177</v>
      </c>
      <c r="D100" s="110">
        <v>78.945000000002906</v>
      </c>
      <c r="F100" s="65">
        <v>78.945000000002906</v>
      </c>
      <c r="G100" s="9">
        <f t="shared" si="19"/>
        <v>0</v>
      </c>
      <c r="H100" s="28">
        <v>8.02</v>
      </c>
      <c r="I100" s="28">
        <f t="shared" si="20"/>
        <v>633.13890000002323</v>
      </c>
      <c r="J100" s="84" t="s">
        <v>223</v>
      </c>
    </row>
    <row r="101" spans="1:10" ht="13.2" customHeight="1" x14ac:dyDescent="0.3">
      <c r="A101" s="99" t="s">
        <v>66</v>
      </c>
      <c r="B101" s="4" t="s">
        <v>178</v>
      </c>
      <c r="C101" s="5" t="s">
        <v>28</v>
      </c>
      <c r="D101" s="110">
        <v>19869.63</v>
      </c>
      <c r="F101" s="65">
        <v>19869.63</v>
      </c>
      <c r="G101" s="9">
        <f t="shared" si="19"/>
        <v>0</v>
      </c>
      <c r="H101" s="28">
        <v>23.81</v>
      </c>
      <c r="I101" s="28">
        <f t="shared" si="20"/>
        <v>473095.89029999997</v>
      </c>
      <c r="J101" s="84" t="s">
        <v>239</v>
      </c>
    </row>
    <row r="102" spans="1:10" ht="13.2" customHeight="1" x14ac:dyDescent="0.3">
      <c r="A102" s="99" t="s">
        <v>71</v>
      </c>
      <c r="B102" s="4" t="s">
        <v>179</v>
      </c>
      <c r="C102" s="5" t="s">
        <v>177</v>
      </c>
      <c r="D102" s="110">
        <v>7706.9941000000199</v>
      </c>
      <c r="F102" s="65">
        <v>7706.9941000000199</v>
      </c>
      <c r="G102" s="9">
        <f t="shared" si="19"/>
        <v>0</v>
      </c>
      <c r="H102" s="28">
        <v>13.37</v>
      </c>
      <c r="I102" s="28">
        <f t="shared" si="20"/>
        <v>103042.51111700026</v>
      </c>
      <c r="J102" s="84" t="s">
        <v>220</v>
      </c>
    </row>
    <row r="103" spans="1:10" ht="13.2" customHeight="1" x14ac:dyDescent="0.3">
      <c r="A103" s="99" t="s">
        <v>77</v>
      </c>
      <c r="B103" s="4" t="s">
        <v>78</v>
      </c>
      <c r="C103" s="5" t="s">
        <v>28</v>
      </c>
      <c r="D103" s="110">
        <v>1736.8819999999996</v>
      </c>
      <c r="F103" s="65">
        <v>1736.8819999999996</v>
      </c>
      <c r="G103" s="9">
        <f t="shared" si="19"/>
        <v>0</v>
      </c>
      <c r="H103" s="28">
        <v>17.28</v>
      </c>
      <c r="I103" s="28">
        <f t="shared" si="20"/>
        <v>30013.320959999994</v>
      </c>
      <c r="J103" s="84" t="s">
        <v>240</v>
      </c>
    </row>
    <row r="104" spans="1:10" ht="13.2" customHeight="1" x14ac:dyDescent="0.3">
      <c r="A104" s="99" t="s">
        <v>79</v>
      </c>
      <c r="B104" s="4" t="s">
        <v>80</v>
      </c>
      <c r="C104" s="5" t="s">
        <v>28</v>
      </c>
      <c r="D104" s="110">
        <v>4386.0160000000005</v>
      </c>
      <c r="F104" s="65">
        <v>4386.0160000000005</v>
      </c>
      <c r="G104" s="9">
        <f t="shared" si="19"/>
        <v>0</v>
      </c>
      <c r="H104" s="28">
        <v>11.48</v>
      </c>
      <c r="I104" s="28">
        <f t="shared" si="20"/>
        <v>50351.463680000008</v>
      </c>
      <c r="J104" s="84" t="s">
        <v>227</v>
      </c>
    </row>
    <row r="105" spans="1:10" ht="13.2" customHeight="1" x14ac:dyDescent="0.3">
      <c r="A105" s="99" t="s">
        <v>180</v>
      </c>
      <c r="B105" s="2" t="s">
        <v>181</v>
      </c>
      <c r="C105" s="3" t="s">
        <v>177</v>
      </c>
      <c r="D105" s="110">
        <v>2056.752</v>
      </c>
      <c r="F105" s="65">
        <v>2056.752</v>
      </c>
      <c r="G105" s="9">
        <f t="shared" si="19"/>
        <v>0</v>
      </c>
      <c r="H105" s="28">
        <v>78.52</v>
      </c>
      <c r="I105" s="28">
        <f t="shared" si="20"/>
        <v>161496.16704</v>
      </c>
      <c r="J105" s="84" t="s">
        <v>230</v>
      </c>
    </row>
    <row r="106" spans="1:10" ht="13.2" customHeight="1" x14ac:dyDescent="0.3">
      <c r="A106" s="99" t="s">
        <v>182</v>
      </c>
      <c r="B106" s="2" t="s">
        <v>183</v>
      </c>
      <c r="C106" s="3" t="s">
        <v>34</v>
      </c>
      <c r="D106" s="110">
        <v>304.21199999999999</v>
      </c>
      <c r="F106" s="65">
        <v>304.21199999999999</v>
      </c>
      <c r="G106" s="9">
        <f t="shared" si="19"/>
        <v>0</v>
      </c>
      <c r="H106" s="28">
        <v>11.48</v>
      </c>
      <c r="I106" s="28">
        <f t="shared" si="20"/>
        <v>3492.35376</v>
      </c>
      <c r="J106" s="84" t="s">
        <v>241</v>
      </c>
    </row>
    <row r="107" spans="1:10" ht="13.2" customHeight="1" x14ac:dyDescent="0.3">
      <c r="A107" s="99" t="s">
        <v>138</v>
      </c>
      <c r="B107" s="7" t="s">
        <v>139</v>
      </c>
      <c r="C107" s="5" t="s">
        <v>34</v>
      </c>
      <c r="D107" s="110">
        <v>1361.32</v>
      </c>
      <c r="F107" s="65">
        <v>1361.32</v>
      </c>
      <c r="G107" s="9">
        <f t="shared" si="19"/>
        <v>0</v>
      </c>
      <c r="H107" s="28">
        <v>899.5</v>
      </c>
      <c r="I107" s="28">
        <f t="shared" si="20"/>
        <v>1224507.3399999999</v>
      </c>
      <c r="J107" s="84" t="s">
        <v>227</v>
      </c>
    </row>
    <row r="108" spans="1:10" ht="13.2" customHeight="1" x14ac:dyDescent="0.3">
      <c r="A108" s="108" t="s">
        <v>184</v>
      </c>
      <c r="B108" s="22" t="s">
        <v>185</v>
      </c>
      <c r="C108" s="24"/>
      <c r="D108" s="109"/>
      <c r="F108" s="51"/>
      <c r="G108" s="21"/>
      <c r="H108" s="38"/>
      <c r="I108" s="38">
        <f t="shared" ref="I108" si="21">+I109</f>
        <v>18561.244245000002</v>
      </c>
      <c r="J108" s="69"/>
    </row>
    <row r="109" spans="1:10" ht="13.2" customHeight="1" x14ac:dyDescent="0.3">
      <c r="A109" s="99" t="s">
        <v>186</v>
      </c>
      <c r="B109" s="4" t="s">
        <v>187</v>
      </c>
      <c r="C109" s="3" t="s">
        <v>34</v>
      </c>
      <c r="D109" s="111">
        <v>260.28950000000003</v>
      </c>
      <c r="F109" s="65">
        <v>260.28950000000003</v>
      </c>
      <c r="G109" s="9"/>
      <c r="H109" s="28">
        <v>71.31</v>
      </c>
      <c r="I109" s="28">
        <f>+D109*H109</f>
        <v>18561.244245000002</v>
      </c>
      <c r="J109" s="84" t="s">
        <v>230</v>
      </c>
    </row>
    <row r="110" spans="1:10" ht="13.2" customHeight="1" x14ac:dyDescent="0.3">
      <c r="A110" s="74">
        <v>900</v>
      </c>
      <c r="B110" s="115" t="s">
        <v>188</v>
      </c>
      <c r="C110" s="116"/>
      <c r="D110" s="117"/>
      <c r="F110" s="56"/>
      <c r="G110" s="8"/>
      <c r="H110" s="36"/>
      <c r="I110" s="36">
        <f t="shared" ref="I110" si="22">+SUM(I111:I117)</f>
        <v>345456.8</v>
      </c>
      <c r="J110" s="72"/>
    </row>
    <row r="111" spans="1:10" ht="13.2" customHeight="1" x14ac:dyDescent="0.3">
      <c r="A111" s="97" t="s">
        <v>189</v>
      </c>
      <c r="B111" s="4" t="s">
        <v>190</v>
      </c>
      <c r="C111" s="3" t="s">
        <v>13</v>
      </c>
      <c r="D111" s="98">
        <v>1</v>
      </c>
      <c r="F111" s="65">
        <v>1</v>
      </c>
      <c r="G111" s="9">
        <f t="shared" ref="G111:G117" si="23">+D111-F111</f>
        <v>0</v>
      </c>
      <c r="H111" s="28">
        <v>24000</v>
      </c>
      <c r="I111" s="28">
        <f t="shared" ref="I111:I117" si="24">+D111*H111</f>
        <v>24000</v>
      </c>
      <c r="J111" s="77" t="s">
        <v>242</v>
      </c>
    </row>
    <row r="112" spans="1:10" ht="13.2" customHeight="1" x14ac:dyDescent="0.3">
      <c r="A112" s="97" t="s">
        <v>191</v>
      </c>
      <c r="B112" s="4" t="s">
        <v>192</v>
      </c>
      <c r="C112" s="3" t="s">
        <v>13</v>
      </c>
      <c r="D112" s="112">
        <v>1</v>
      </c>
      <c r="F112" s="65">
        <v>1</v>
      </c>
      <c r="G112" s="9">
        <f t="shared" si="23"/>
        <v>0</v>
      </c>
      <c r="H112" s="28">
        <v>80000</v>
      </c>
      <c r="I112" s="28">
        <f t="shared" si="24"/>
        <v>80000</v>
      </c>
      <c r="J112" s="77" t="s">
        <v>246</v>
      </c>
    </row>
    <row r="113" spans="1:10" ht="13.2" customHeight="1" x14ac:dyDescent="0.3">
      <c r="A113" s="97" t="s">
        <v>193</v>
      </c>
      <c r="B113" s="4" t="s">
        <v>194</v>
      </c>
      <c r="C113" s="3" t="s">
        <v>10</v>
      </c>
      <c r="D113" s="112">
        <v>6</v>
      </c>
      <c r="F113" s="65">
        <v>6</v>
      </c>
      <c r="G113" s="9">
        <f t="shared" si="23"/>
        <v>0</v>
      </c>
      <c r="H113" s="28">
        <v>29562</v>
      </c>
      <c r="I113" s="28">
        <f t="shared" si="24"/>
        <v>177372</v>
      </c>
      <c r="J113" s="77" t="s">
        <v>246</v>
      </c>
    </row>
    <row r="114" spans="1:10" ht="13.2" customHeight="1" x14ac:dyDescent="0.3">
      <c r="A114" s="97" t="s">
        <v>195</v>
      </c>
      <c r="B114" s="4" t="s">
        <v>196</v>
      </c>
      <c r="C114" s="3" t="s">
        <v>10</v>
      </c>
      <c r="D114" s="112">
        <v>8</v>
      </c>
      <c r="F114" s="65">
        <v>8</v>
      </c>
      <c r="G114" s="9">
        <f t="shared" si="23"/>
        <v>0</v>
      </c>
      <c r="H114" s="28">
        <v>234</v>
      </c>
      <c r="I114" s="28">
        <f t="shared" si="24"/>
        <v>1872</v>
      </c>
      <c r="J114" s="77" t="s">
        <v>246</v>
      </c>
    </row>
    <row r="115" spans="1:10" ht="13.2" customHeight="1" x14ac:dyDescent="0.3">
      <c r="A115" s="97" t="s">
        <v>197</v>
      </c>
      <c r="B115" s="4" t="s">
        <v>198</v>
      </c>
      <c r="C115" s="3" t="s">
        <v>10</v>
      </c>
      <c r="D115" s="112">
        <v>8</v>
      </c>
      <c r="F115" s="65">
        <v>8</v>
      </c>
      <c r="G115" s="9">
        <f t="shared" si="23"/>
        <v>0</v>
      </c>
      <c r="H115" s="28">
        <v>413.40000000000003</v>
      </c>
      <c r="I115" s="28">
        <f t="shared" si="24"/>
        <v>3307.2000000000003</v>
      </c>
      <c r="J115" s="77" t="s">
        <v>246</v>
      </c>
    </row>
    <row r="116" spans="1:10" ht="13.2" customHeight="1" x14ac:dyDescent="0.3">
      <c r="A116" s="97" t="s">
        <v>199</v>
      </c>
      <c r="B116" s="4" t="s">
        <v>200</v>
      </c>
      <c r="C116" s="3" t="s">
        <v>10</v>
      </c>
      <c r="D116" s="112">
        <v>1</v>
      </c>
      <c r="F116" s="65">
        <v>1</v>
      </c>
      <c r="G116" s="9">
        <f t="shared" si="23"/>
        <v>0</v>
      </c>
      <c r="H116" s="28">
        <v>405.6</v>
      </c>
      <c r="I116" s="28">
        <f t="shared" si="24"/>
        <v>405.6</v>
      </c>
      <c r="J116" s="77" t="s">
        <v>246</v>
      </c>
    </row>
    <row r="117" spans="1:10" ht="13.2" customHeight="1" thickBot="1" x14ac:dyDescent="0.35">
      <c r="A117" s="97" t="s">
        <v>201</v>
      </c>
      <c r="B117" s="4" t="s">
        <v>202</v>
      </c>
      <c r="C117" s="3" t="s">
        <v>13</v>
      </c>
      <c r="D117" s="112">
        <v>1</v>
      </c>
      <c r="F117" s="65">
        <v>1</v>
      </c>
      <c r="G117" s="9">
        <f t="shared" si="23"/>
        <v>0</v>
      </c>
      <c r="H117" s="28">
        <v>58500</v>
      </c>
      <c r="I117" s="28">
        <f t="shared" si="24"/>
        <v>58500</v>
      </c>
      <c r="J117" s="77" t="s">
        <v>246</v>
      </c>
    </row>
    <row r="118" spans="1:10" ht="13.2" customHeight="1" thickBot="1" x14ac:dyDescent="0.35">
      <c r="A118" s="11"/>
      <c r="B118" s="12" t="s">
        <v>205</v>
      </c>
      <c r="C118" s="31"/>
      <c r="D118" s="59"/>
      <c r="F118" s="52"/>
      <c r="G118" s="33"/>
      <c r="H118" s="30"/>
      <c r="I118" s="41">
        <f t="shared" ref="I118" si="25">+I6+I9+I16+I19+I57+I67+I110</f>
        <v>82269121.254484117</v>
      </c>
      <c r="J118" s="58"/>
    </row>
    <row r="119" spans="1:10" ht="75.599999999999994" customHeight="1" x14ac:dyDescent="0.3">
      <c r="A119" s="13"/>
      <c r="B119" s="14" t="s">
        <v>206</v>
      </c>
      <c r="C119" s="15"/>
      <c r="D119" s="113"/>
      <c r="F119" s="53"/>
      <c r="G119" s="34"/>
      <c r="H119" s="29">
        <v>0.2</v>
      </c>
      <c r="I119" s="42">
        <v>16453824.250896826</v>
      </c>
      <c r="J119" s="93" t="s">
        <v>257</v>
      </c>
    </row>
    <row r="120" spans="1:10" ht="13.2" customHeight="1" thickBot="1" x14ac:dyDescent="0.35">
      <c r="A120" s="16"/>
      <c r="B120" s="17" t="s">
        <v>207</v>
      </c>
      <c r="C120" s="18"/>
      <c r="D120" s="114"/>
      <c r="F120" s="53"/>
      <c r="G120" s="34"/>
      <c r="H120" s="29">
        <v>0.1</v>
      </c>
      <c r="I120" s="42">
        <v>8226912.1254484132</v>
      </c>
      <c r="J120" s="73"/>
    </row>
    <row r="121" spans="1:10" ht="13.2" customHeight="1" thickBot="1" x14ac:dyDescent="0.35">
      <c r="A121" s="11"/>
      <c r="B121" s="12" t="s">
        <v>208</v>
      </c>
      <c r="C121" s="31"/>
      <c r="D121" s="59"/>
      <c r="F121" s="54"/>
      <c r="G121" s="32"/>
      <c r="H121" s="30"/>
      <c r="I121" s="41">
        <f t="shared" ref="I121" si="26">+I118+I119+I120</f>
        <v>106949857.63082936</v>
      </c>
      <c r="J121" s="59"/>
    </row>
  </sheetData>
  <mergeCells count="13">
    <mergeCell ref="F2:J2"/>
    <mergeCell ref="B42:D42"/>
    <mergeCell ref="B19:D19"/>
    <mergeCell ref="F3:I3"/>
    <mergeCell ref="B20:D20"/>
    <mergeCell ref="B57:D57"/>
    <mergeCell ref="B67:D67"/>
    <mergeCell ref="B110:D110"/>
    <mergeCell ref="A3:D3"/>
    <mergeCell ref="B5:D5"/>
    <mergeCell ref="B6:D6"/>
    <mergeCell ref="B9:D9"/>
    <mergeCell ref="B16:D1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1DA18B-6AEC-48B6-A9AC-5CA3371E87DA}">
  <ds:schemaRefs>
    <ds:schemaRef ds:uri="http://purl.org/dc/elements/1.1/"/>
    <ds:schemaRef ds:uri="http://www.w3.org/XML/1998/namespace"/>
    <ds:schemaRef ds:uri="eba09e6f-f8d2-4387-9d3a-527530278af5"/>
    <ds:schemaRef ds:uri="16dbf3e7-7c01-4322-ae92-021e5c9da339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5C55A22-54FB-4117-8F13-E393DF602A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F5300B-FC0D-41F5-BA52-5F72962F3B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CONDUTO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2022-11-09T13:33:18Z</dcterms:created>
  <dcterms:modified xsi:type="dcterms:W3CDTF">2022-11-11T15:54:05Z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