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Z:\03. Licitaciones\1_Licitaciones\OFERTAS 2024\3. EN  ELABORACION\OIU20100 OHL RIO HUARA\5Seg\5.1_OFERTA_PRESENTADA\CARPETA B\"/>
    </mc:Choice>
  </mc:AlternateContent>
  <xr:revisionPtr revIDLastSave="0" documentId="13_ncr:1_{83C35898-6BA2-4516-899C-FFAF3E369BD4}" xr6:coauthVersionLast="47" xr6:coauthVersionMax="47" xr10:uidLastSave="{00000000-0000-0000-0000-000000000000}"/>
  <bookViews>
    <workbookView xWindow="28680" yWindow="-120" windowWidth="29040" windowHeight="15840" xr2:uid="{00000000-000D-0000-FFFF-FFFF00000000}"/>
  </bookViews>
  <sheets>
    <sheet name="EXPERIENCIA 1" sheetId="12" r:id="rId1"/>
    <sheet name="EXPERIENCIA 2" sheetId="15" r:id="rId2"/>
    <sheet name="EXPERIENCIA 3" sheetId="14" r:id="rId3"/>
    <sheet name="Hoja1" sheetId="16" r:id="rId4"/>
  </sheets>
  <externalReferences>
    <externalReference r:id="rId5"/>
  </externalReferences>
  <definedNames>
    <definedName name="_xlnm.Print_Area" localSheetId="0">'EXPERIENCIA 1'!$A$1:$J$60</definedName>
    <definedName name="_xlnm.Print_Area" localSheetId="1">'EXPERIENCIA 2'!$A$1:$I$57</definedName>
    <definedName name="_xlnm.Print_Area" localSheetId="2">'EXPERIENCIA 3'!$A$1:$J$48</definedName>
    <definedName name="ded" localSheetId="0">#REF!</definedName>
    <definedName name="ded" localSheetId="1">#REF!</definedName>
    <definedName name="ded" localSheetId="2">#REF!</definedName>
    <definedName name="EstHH">'[1]DATOS GENERALES'!$B$9</definedName>
    <definedName name="Estppto">'[1]DATOS GENERALES'!$B$8</definedName>
    <definedName name="Mesanalisis">'[1]Proyeccion del Saldo'!$F$2</definedName>
    <definedName name="Mesdeanalisis">'[1]Proyeccion del Saldo'!$G$2</definedName>
    <definedName name="Numerodemes" localSheetId="0">#REF!</definedName>
    <definedName name="Numerodemes" localSheetId="1">#REF!</definedName>
    <definedName name="Numerodemes" localSheetId="2">#REF!</definedName>
    <definedName name="_xlnm.Print_Titles" localSheetId="0">'EXPERIENCIA 1'!$38:$38</definedName>
    <definedName name="_xlnm.Print_Titles" localSheetId="1">'EXPERIENCIA 2'!$38:$38</definedName>
    <definedName name="_xlnm.Print_Titles" localSheetId="2">'EXPERIENCIA 3'!$38:$38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16" l="1"/>
  <c r="E17" i="16"/>
  <c r="F17" i="16" s="1"/>
  <c r="E11" i="16"/>
  <c r="F11" i="16"/>
  <c r="E13" i="16"/>
  <c r="F13" i="16" s="1"/>
  <c r="E12" i="16"/>
  <c r="F12" i="16" s="1"/>
  <c r="E10" i="16"/>
  <c r="F10" i="16" s="1"/>
  <c r="E9" i="16"/>
  <c r="F9" i="16" s="1"/>
  <c r="E8" i="16"/>
  <c r="F8" i="16" s="1"/>
  <c r="E7" i="16"/>
  <c r="F7" i="16" s="1"/>
  <c r="E6" i="16"/>
  <c r="F6" i="16" s="1"/>
  <c r="E5" i="16"/>
  <c r="F5" i="16" s="1"/>
  <c r="F14" i="16" l="1"/>
  <c r="G40" i="14"/>
  <c r="G52" i="15"/>
  <c r="G51" i="15"/>
  <c r="G50" i="15"/>
  <c r="G49" i="15"/>
  <c r="G48" i="15"/>
  <c r="G47" i="15"/>
  <c r="G46" i="15"/>
  <c r="G45" i="15"/>
  <c r="G41" i="15"/>
  <c r="G40" i="15"/>
  <c r="G39" i="15"/>
  <c r="G52" i="12"/>
  <c r="G49" i="12"/>
  <c r="G48" i="12"/>
  <c r="G47" i="12"/>
  <c r="G46" i="12"/>
  <c r="G45" i="12"/>
  <c r="G41" i="12"/>
  <c r="G50" i="12" l="1"/>
  <c r="G40" i="12"/>
  <c r="G39" i="12"/>
  <c r="G51" i="12"/>
  <c r="G39" i="14" l="1"/>
</calcChain>
</file>

<file path=xl/sharedStrings.xml><?xml version="1.0" encoding="utf-8"?>
<sst xmlns="http://schemas.openxmlformats.org/spreadsheetml/2006/main" count="299" uniqueCount="122">
  <si>
    <t xml:space="preserve">NOMBRE DE LA EMPRESA: </t>
  </si>
  <si>
    <t>TELÉFONO:</t>
  </si>
  <si>
    <t>CONTACTO:</t>
  </si>
  <si>
    <t xml:space="preserve">2. La experiencia en trabajos de similar naturaleza en tipo y magnitud según lo estipulado en el Paquete de Licitación se extiende </t>
  </si>
  <si>
    <t xml:space="preserve">3. Los contratos adjudicados han sido satisfactoriamente completados, a excepción de los siguiente (Indicar todas y </t>
  </si>
  <si>
    <t>cada una de las excepciones y razones, adjuntar páginas adicionales, de ser necesario):</t>
  </si>
  <si>
    <t>4. Los siguientes contratos, similares en tipo y magnitud según lo estipulado en el Paquete de Licitación, han sido completados satisfactoriamente</t>
  </si>
  <si>
    <t>6. Notas para llenar el siguiente cuadro:</t>
  </si>
  <si>
    <t>a. Descripción del Trabajo: Describir el alcance y luego indicar si es/fue contrato o subcontrato.</t>
  </si>
  <si>
    <t>Item</t>
  </si>
  <si>
    <t xml:space="preserve">Nombre del Cliente, Dirección, 
Representante y No. de Telf..
</t>
  </si>
  <si>
    <t>Descripción del Trabajo</t>
  </si>
  <si>
    <t xml:space="preserve">Ubicación </t>
  </si>
  <si>
    <t>Fecha Inicio/Fin</t>
  </si>
  <si>
    <t>b. Inicio/Fin: Indicar la fecha de inicio y finalización o finalización programada (indicar mes/año, ej.: Ene ‘19 / Set ’21).</t>
  </si>
  <si>
    <t>CORREO ELECTRÓNICO:</t>
  </si>
  <si>
    <t>Valor
(MILLONES SOLES S/)</t>
  </si>
  <si>
    <t>NOTA:</t>
  </si>
  <si>
    <t xml:space="preserve">En caso que cada postor del Consorcio presente experiencia como "Consorcio", se considerara la participación individual de acuerdo al pocentaje de participación en el "Consorcio". </t>
  </si>
  <si>
    <t>El presente formulario B-1 se debe enviar con la declaración de experiencia de los siguientes proveedores o subcontratistas</t>
  </si>
  <si>
    <t>Revisión 0</t>
  </si>
  <si>
    <t>DIRECCIÓN:</t>
  </si>
  <si>
    <t>FORMATO B1- EXPERIENCIA DEL POSTOR</t>
  </si>
  <si>
    <t>Proyecto:</t>
  </si>
  <si>
    <t>Cuenca/Río:</t>
  </si>
  <si>
    <t>N° del Paquete:</t>
  </si>
  <si>
    <t>Nombre del Paquete:</t>
  </si>
  <si>
    <t>Referencia: Anexo 12</t>
  </si>
  <si>
    <t>“ENTREGA DE LAS DEFENSAS RIBEREÑAS DE LOS RÍOS CAÑEYE Y HUAURA (PAQUETE 5)"</t>
  </si>
  <si>
    <t>CO-PE-1PE324-XX-XX-XXX</t>
  </si>
  <si>
    <t>Nombre de Proyecto</t>
  </si>
  <si>
    <r>
      <t xml:space="preserve">5. Se lista experiencia en </t>
    </r>
    <r>
      <rPr>
        <b/>
        <sz val="10"/>
        <rFont val="Arial"/>
        <family val="2"/>
      </rPr>
      <t>PERÚ e INTERNACIONALES.</t>
    </r>
  </si>
  <si>
    <t>Monto total del Proyecto</t>
  </si>
  <si>
    <r>
      <t xml:space="preserve"> dentro de los últimos </t>
    </r>
    <r>
      <rPr>
        <b/>
        <sz val="10"/>
        <rFont val="Arial"/>
        <family val="2"/>
      </rPr>
      <t>10</t>
    </r>
    <r>
      <rPr>
        <sz val="10"/>
        <rFont val="Arial"/>
        <family val="2"/>
      </rPr>
      <t xml:space="preserve"> años o están actualmente en ejecución para los siguientes propietarios o contratistas principales.</t>
    </r>
  </si>
  <si>
    <t>PROYECTO SOLUCIÓN INTEGRAL PARA EL CONTROL DE INUNDACIONES Y MOVIMIENTO DE MASA DE LA CUENCA DEL RÍO CAÑETE Y DEL RÍO HUAURA</t>
  </si>
  <si>
    <t>CAÑETE</t>
  </si>
  <si>
    <t>PAQUETE 5</t>
  </si>
  <si>
    <t>AMPLIACIÓN DEL SERVICIO DE DISEÑO</t>
  </si>
  <si>
    <t>INYPSA CW INFRASTRUCTURES, S.L.U. SUCURSAL DEL PERU</t>
  </si>
  <si>
    <t>RICARDO ENIRIQUE SOLIS VIOLA</t>
  </si>
  <si>
    <t xml:space="preserve">AV. ANGAMOS OESTE 651 OFIC 602 MIRAFLORES - LIMA </t>
  </si>
  <si>
    <t>01 696-2657</t>
  </si>
  <si>
    <t>Fecha: 05/08/24</t>
  </si>
  <si>
    <t>OBRASCON HUARTE LAIN S.A.  SUCURSAL DEL PERU</t>
  </si>
  <si>
    <t>DEFENSAS RIBEREÑAS RIO VIRÚ (PAQUETE R-06)</t>
  </si>
  <si>
    <t xml:space="preserve">1. ELABORAR LOS ESTUDIOS TÉCNICOS NECESARIOS PARA ADELANTAR LAS OBRAS DE ADECUACIÓN HIDRÁULICA DE LA CUENCA ALTA DEL RÍO BOGOTÁ EN EL CAUCE PRINCIPAL. </t>
  </si>
  <si>
    <t xml:space="preserve">2. REALIZAR EL ANÁLISIS GEOMORFOLÓGICO Y DINÁMICA FLUVIAL DE LA CUENCA BAJA DEL RÍO BOGOTÁ. </t>
  </si>
  <si>
    <t xml:space="preserve">3. REALIZAR EL ANÁLISIS DE AMENAZA POR INUNDACIÓN DE LAS CORRIENTES DE TERCER ORDEN PRIORIZADAS E LA CUENCA ALTA Y MEDIA DEL RÍO BOGOTÁ, CORRESPONDIENTES A LOS RÍOS NEUSA, TEUSACA, FRÍO, CHICÚ, BALSILLAS, Y SOACHA. </t>
  </si>
  <si>
    <t>4. ELABORAR LA GUÍA TÉCNICA PARA LA ADECUACIÓN HIDRÁULICA Y RESTAURACIÓN AMBIENTAL DE CORRIENTES HÍDRICAS SUPERFICIALES DE LA CUENCA ALTA DEL RÍO BOGOTÁ.</t>
  </si>
  <si>
    <t>CONSORCIO IEH GRUCON - HIDROVIAS</t>
  </si>
  <si>
    <t>SUBTERRA COMO SUBCONTRATISTA DE….</t>
  </si>
  <si>
    <t>GIZ INTERNATIONAL SERVICES</t>
  </si>
  <si>
    <t>EMPRESA ELÉCTRICA ENDE-CORANI S.A.</t>
  </si>
  <si>
    <t xml:space="preserve">Alcaldía Municipal del Distrito Central Tegucigalpa </t>
  </si>
  <si>
    <t>ECUADOR ESTRATEGICO EP</t>
  </si>
  <si>
    <t>SERVICIO DE AGUA POTABLE Y ALCANTARILLADO DE LIMA</t>
  </si>
  <si>
    <t>DESARROLLO DE LA INGENIERÍA DE DETALLE DE LAS OBRAS MARÍTIMAS INCLUIDAS EN EL PROYECTO DE MODERNIZACIÓN DE LA REFINERÍA A DESARROLLARSE EN LA CIUDAD DE TALARA</t>
  </si>
  <si>
    <t>ESTUDIO HIDROGEOMORFOLÓGICO Y MODELACIÓN DE LA CUENCAS DE LA MANCOMUNIDAD DEL TRÓPICO DE COCHABAMBA</t>
  </si>
  <si>
    <t xml:space="preserve">Ecuador </t>
  </si>
  <si>
    <t>ELABORACIÓN DEL ESTUDIO DEFINITIVO DE INGENIERÍA DEL PROYECTO CREACIÓN (CONSTRUCCIÓN) DE LA VÍA EXPRESA SANTA ROSA (RUTA PE-201) VESR
(Porcentaje de participación 40%)</t>
  </si>
  <si>
    <t>Perú</t>
  </si>
  <si>
    <t>PROYECTO ESPECIAL DE INFRAESTRUCTURA DE TRANSPORTE NACIONAL - PROVAS NACIONAL</t>
  </si>
  <si>
    <t xml:space="preserve">Perú </t>
  </si>
  <si>
    <t>Bogota - Colombia</t>
  </si>
  <si>
    <t>ESTUDIO Y DISEÑO FINAL DEL PROYECTO DE APROVECHAMIENTO EMBALSE DE RÍO NACAOME PARA AGUA POTABLE PARA EL MUNICIPIO DEL DISTRITO CENTRAL Y COMUNIDADES ALEDAÑAS
(Porcentaje de participación 40%)</t>
  </si>
  <si>
    <t>REDACCIÓN DE LOS ESTUDIOS DEFINITIVOS DE LA DOTACIÓN DE AGUA POTABLE A LA POBLACIÓN DE FRANCISCO ORELLANA (COCA), JOYA DE LOS SACHAS Y LORETO, PROVINCIA DE ORELLANA (ECUADOR)
(Porcentaje de participación 40%)</t>
  </si>
  <si>
    <t>ESTUDIO DEFINITIVO Y EXPEDIENTE TÉCNICO DEL PROYECTO: AMPLIACIÓN Y MEJORAMIENTO DE LOS SISTEMAS DE AGUA POTABLE Y ALCANTARILLADO DE VARIOS SECTORES EN NUEVA RINCONADA – DISTRITOS DE SAN JUAN DE MIRAFLORES, VILLA MARÍA DEL TRIUNFO Y VILLA EL SALVADOR
(Porcentaje de participación 25%)</t>
  </si>
  <si>
    <t>1. DEFENSAS RIBEREÑAS (DIQUES ENROCADOS Y/O MUROS DE CONTENCIÓN Y/O GAVIONES) Y/O OBRAS HIDRAÚLICAS</t>
  </si>
  <si>
    <t>3. CIMENTACIONES ESPECIALES (GEOESTRUCTURAS, PILOTES, MICRÓPILOS, MUROS PANTALLA, MUROS ANCLADOS…)</t>
  </si>
  <si>
    <t>REDACCIÓN DEL PROYECTO DE CONSTRUCCIÓN AUTOVÍA A-73 BURGOS AGUILAR DE CAMPOO TRAMO: SANTA CRUZ DEL TOZO-PEDROSA DE VALDELUCIO PROVINCVIA DE BURGOS CLAVE: 12-BU-4150</t>
  </si>
  <si>
    <t xml:space="preserve">DIRECCIÓN GENERAL DE CARRETERAS </t>
  </si>
  <si>
    <t>España</t>
  </si>
  <si>
    <t xml:space="preserve">CONFEDERACIÓN HIDROGRÁFICA DEL JÚCAR </t>
  </si>
  <si>
    <t>18/11/2009
27/10/2015</t>
  </si>
  <si>
    <t>PLAN DIRECTOR DE DEFENSA CONTRA LAS AVENIDAS EN LA COMARCA DE LA MARINA ALTA (ALICANTE) 
(Porcentaje de participación 50%)</t>
  </si>
  <si>
    <t xml:space="preserve">Lima - Perú </t>
  </si>
  <si>
    <t>31/07/2018
3/04/2019</t>
  </si>
  <si>
    <t>SUBTERRA INGENIERÍA SUCURSAL DEL PERÚ</t>
  </si>
  <si>
    <t>23/07/13
5/05/2015</t>
  </si>
  <si>
    <t>19/12/2011
28/09/2012</t>
  </si>
  <si>
    <t xml:space="preserve">Talara - Perú </t>
  </si>
  <si>
    <t>15/09/2015
31/12/2018</t>
  </si>
  <si>
    <t>DISEÑO FINAL Y DOCUMENTOS DE LICITACIÓN DEL PROYECTO CENTRAL HIDROELÉCTRICA BANDA AZUL
(Porcentaje de participación 100%)</t>
  </si>
  <si>
    <t xml:space="preserve">bolivianos </t>
  </si>
  <si>
    <t>24/06/2016
24/07/2017</t>
  </si>
  <si>
    <t xml:space="preserve">Honduras </t>
  </si>
  <si>
    <t xml:space="preserve">Bolivia </t>
  </si>
  <si>
    <t>30/08/2006
18/12/2013</t>
  </si>
  <si>
    <t>El objeto del contrato es realizar los diseños conceptuales, estudio de alternativas e ingeniería de detalle de las protecciones y defensas en la quebrada Aluvión para proteger la ciudad de Ascope y las unidades económicas que la rodean (cultivos, infraestructura, servicios públicos, etc) de fenómenos hidrológicos extremos, con especial énfasis en el estudio de la formación de huaycos y las técnicas más adecuadas para paliar sus efectos.</t>
  </si>
  <si>
    <t>El contrato incluye:
Proyecto 1: “Mejoramiento y Ampliación del servicio de protección contra inundaciones en ambas márgenes del río Virú y afluentes: 
Proyecto 2: “Creación del Servicio de Protección Contra Desbordes de Quebradas Norte Verde, Queneto, El Arenal (Cereal) y Huascarán, Distrito de Virú, Provincia de Virú, Departamento de La Libertad”
Ambos proyectos incluyen diques de encauzamiento y protección a lo largo de los ríos</t>
  </si>
  <si>
    <t xml:space="preserve">
Las actividades realizadas en los servicios comprendieron lo siguiente:
•	Adecuación Hidráulica Río Bogotá Cuenca Alta en el cauce principal. 
     -  Caracterización
     -  Modelización 
     -  Diseño Hidráulico
•	Análisis geomorfológico y de dinámica fluvial de la cuenca baja del río.
•	Análisis de la amenaza por inundaciones, de las corrientes de tener orden priorizadas de la cuenca alta y media del río Bogotá (ríos Checua, Balsillas, Neusa, Chicú, Teusaca, Soacha y Frío)
      o Realizar los análisis de amenaza
      o Topobatimetría levantada en las corrientes e tercer orden priorizadas, modelos digitales de elevación desarrollados en los ríos tributarios
       o Informe de implementación de la modelación hidrológica e hidráulica de los principales ríos tributarios del río Bogotá cuenca alta
       o Mapas a escala 1;10000 de amenaza por inundación en las cuencas tributarias el río en la cuenca alta del río Bogotá para los distintos periodos de retorno que se establezcan
•	Guía técnica de adecuación hidráulica y restauración ambiental de corrientes hídricas superficiales.</t>
  </si>
  <si>
    <t>El trabajo realizado fue la redacción del Expediente Técnico de las conducciones de abastecimiento de los 3 frentes en que se divide el proyecto: Frente 1, Frente 2 y Frente 3.
El trabajo realizado en el frente 1 son el diseño de la instalación de una tubería de DN 2000 y de 2000 m de longitud que unirá el reservorio OVNI de la Planta de Tratamiento de Agua Potable de la Atarjea con la Cámara Ford. Esta tubería permitirá duplicar la capacidad de suministro de agua a la zona sur del Área Metropolitana de Limia
El trabajo realizado en el Frente 2 son el diseño de todas las conducciones de agua potable y alcantarillado de la zona definida en el proyecto como Sector 1: Villa María del Triunfo. Se incluye el diseño de nuevas conducciones, así como la rehabilitación de las conducciones existentes. Se incluye también la rehabilitación o nueva Construcción de Reservorios y Estaciones de Bombeo,
Los trabajos a realizar en el Frente 3 son el diseño de todas las conducciones de agua potable y alcantarillado de la zona definida en el proyecto como Sector 1: Nueva Esperanza. Se incluye el diseño de nuevas conducciones, así como la rehabilitación de las conducciones existentes. Se incluye también la rehabilitación o nueva Construcción de Reservorios y Estaciones de Bombeo.
DATOS
Frente 1:
•	1 conducción de agua potable de DN 2000 y 2050 m de longitud
Frente 2 y Frente 3:
•	Redes principales de agua potable tanto proyectadas como mejoradas: 77 Km con DN entre 350 y 800 mm
•	Redes secundarias de agua potables tanto proyectadas como mejoradas: 394 kms con DN entre 250 y 350 mm.
•	Redes principales de alcantarillado proyectadas: 7 Km con DN entre 400 y 450 mm
•	Redes secundarias de alcantarillado tanto proyectadas como mejoradas: 277 km con DN entre 100 y 400 mm
•	Rehabilitación y Nueva Construcción de Reservorios y Estaciones de Bombeo
Población beneficiaria en estos sectores de 313.971 hab.</t>
  </si>
  <si>
    <t xml:space="preserve">Los principales componentes del proyecto son:
-	Túnel de conducción	
   o	Longitud (m)	7,920 m
   o	Caudal de diseño (m3/s)	47
   o	Sección tipo	baúl de 5,6 m x 5,6 m (26,6 m2)
-	Presa y embalse de compensación Angolita 2
   o	Tipología presa	de gravedad con planta recta
   o	Altura sobre cimientos (m)	68
   o	Volumen total de embalse (hm3)	0,64
-	Túnel de carga presurizado	
   o	Longitud (m)	6,448 m
   o	Caudal de diseño (m3/s)	47
   o	Sección tipo exterior	Herradura de 3,50 m 5,35 m
   o	Sección tipo interior	circular de 4,60 m de diámetro (16,6 m2)
-	Tubería de presión	
   o	Número	3 (con trifurcación tras cámara de válvulas a la salida el túnel)
   o	Caudal (m3/s)	15,67 X 3
   o	Longitud (m)	653 X 3
   o	Diámetros (mm)	4600/3600 y 2000 los 3 ramales
   o	Blindaje	con chapa de 15 mm de espesor. Diámetro entre 4600 y 3600 mm. Longitud 48,12 m
   o	Válvulas	3 tipo mariposa DN2000 y PN 8
   o	Anclajes	8
-	Central Hidroeléctrica Banda Azul, equipamiento hidromecánico e hidroelectromecánico
   o	Potencia instalada de Planta (MW)	133, 74 (131,8 en bornes del generador)
   o	Caudal nominal de la central (m3/s)	47,00
   o	Salto bruto máximo (m)	328,41
   o	Energía media anual (Gwh)	563,70
   o	3 turbinas Francis de eje vertical	
</t>
  </si>
  <si>
    <t xml:space="preserve">El servicio ha consistido en los trabajos de localización de zonas de elevado riesgo de inundación en la Marina Alta por avenidas continentales y la definición de una serie de alternativas estructurales y no estructurales, que ejecutadas de manera conjunta junto al correspondiente Plan de Gestión del Riesgo de Inundación, confeccionado para cada zona de estudio, serían capaces de reducir el riesgo de inundación del territorio afectado.
Con la recopilación de datos y estudios necesarios se redactó los documentos que componen la versión previa del Plan Director de Defensa contra inundaciones y el Informe de Sostenibilidad
Ambiental (ISA), como documentación preliminar que se sometió a participación pública; la gestión de dicha participación pública, con evaluación de los resultados y redacción del documento final.
Las actividades realizadas en los servicios comprendieron lo siguiente:
	Estudio geomorfológico de la comarca de la Marina Alta, cauces y barrancos.
	Estudio pluviométrico en la zona afectada.
	Estudio hidrológico de las cuencas de la Marina Alta (762 km2).
	Estudios hidráulicos bidimensionales de inundabilidad, y redes de drenaje urbano en 11 zonas.
	Análisis del efecto el cambio climático en el régimen de precipitaciones, caudales y temperatura.
	Estudio de soluciones de las 11 zonas.
	Estudio y evaluación económica del riesgo de inundación en la situación inicial y futura.
	Estudios geotécnicos de las soluciones planteadas en cada alternativa.
	Trámite ambiental que cuenta con la redacción del Informe de Sostenibilidad Ambiental y la correspondiente Memoria Ambiental.
	Redacción del Plan de gestión contra el riesgo de inundación preliminar de la zona de estudio.
	Cartografía de peligrosidad y riesgo de la situación actual y de la situación futura una vez desarrollado el Plan.
	Estudio de soluciones para la prevención o mitigación de daños, entre las cuales se considera varias presas para laminación de avenidas. </t>
  </si>
  <si>
    <r>
      <t xml:space="preserve">El proyecto incluyó también la construcción de </t>
    </r>
    <r>
      <rPr>
        <b/>
        <i/>
        <sz val="11"/>
        <rFont val="Calibri"/>
        <family val="2"/>
      </rPr>
      <t>muro de escollera</t>
    </r>
    <r>
      <rPr>
        <sz val="11"/>
        <rFont val="Calibri"/>
        <family val="2"/>
      </rPr>
      <t xml:space="preserve"> entre los ppkk 0+090 y 0+150, con función de sostenimiento</t>
    </r>
    <r>
      <rPr>
        <b/>
        <i/>
        <sz val="11"/>
        <rFont val="Calibri"/>
        <family val="2"/>
      </rPr>
      <t xml:space="preserve"> para evitar la afección a la zona de dominio público hidráulico  del rio Urbel</t>
    </r>
  </si>
  <si>
    <t>Los datos de diseño son:
•	Emisario: DN2,400 mm, Longitud 1,000 m: Parte marina: PEAD, 180 m
•	Inmisario A: DN2000 mm, Longitud 344 m: Parte marina: PEAD, 32 m
•	Inmisario B: DN2000 mm, Longitud 316 m: Parte marina: PEAD, 22 m
•	2 torres de toma de 8m de diámetro y 12m de altura
•	Capacidad planta: 2,200 m3/día (25.46 l/s)</t>
  </si>
  <si>
    <t>El Proyecto consiste en aprovechar el embalse existente en el Río Nacaome (Río Grande), subutilizado en su producción de 19,50 m3/seg, construido para abastecer un sistema de riego, el cual no se implementó y se aprovecha para generación de energía hidroeléctrica y abastecimiento de agua de las ciudades de Pespire, Nacaome y San Lorenzo, así como varios acueductos rurales.
Debido a que la demanda prevista es menor a la producción indicada, se puede aprovechar para abastecer al sistema de distribución de Concepción de la Ciudad Capital con 2 m3/seg e incrementar la disponibilidad del agua, para ello se construirán: una obra de captación, una planta potabilizadora, seis estaciones de bombeo y una línea de impulsión y de conducción de aproximadamente 55 km de longitud y de toda instalación necesaria para el buen funcionamiento del proyecto.</t>
  </si>
  <si>
    <t xml:space="preserve">FAKTA TIPO DE CAMBIO 31/07/18 Dolres  SOELS </t>
  </si>
  <si>
    <t xml:space="preserve">FALTA  TIPO DE CAMBIO 30/01/214  BOLIVIAN OS A SOLES </t>
  </si>
  <si>
    <t xml:space="preserve"> T/C EURSA SOLES 09/12/11</t>
  </si>
  <si>
    <t>lempoiras A SAOLES  01/06/16</t>
  </si>
  <si>
    <t>doares A SOLES 18/09/2013</t>
  </si>
  <si>
    <t>TIPO DE MABIO 17/11/2009</t>
  </si>
  <si>
    <t>EUROS S SOLES 30/08/2003</t>
  </si>
  <si>
    <t>.</t>
  </si>
  <si>
    <t>El proyecto se desarrolla en obtener tres grandes resultados:
Resultado 1: Caracterización hidrológica, hidráulica de las 6 cuencas en estudio  y estudio socioeconómico de los municipios afectados
Recopilación y análisis de la información existente y tratamiento de los datos.climatológicos. y foronómicos
Trabajos de campo necesarios para la caracterización biofísica e hidrológica de las cuencas
Entrevistas y encuestas.
Redacción de informes preliminar y parcial nº 1
Resultado 2: Obtención de los hidrogramas asociados a distintos períodos de recurrencia en los tramos de río en los que existan zonas potencialmente inundables. Perfil de la lámina de agua y velocidad en las zonas inundables así como la delimitación de las mismas.
Montaje de un modelo hidrológico en cada una de la 6 cuencas en estudio.
Montaje de  un modelo hidráulico de los tramos de río áreas de inundación con posibles afecciones significativas
Resultado 3: Definición de los riesgos y daños asociados en distintos escenarios de sucesos de  avenidas en la región y propuestas alternativas para de reducción y mitigación de los mismos
Realización de una cartografía en la que se delimiten las  zonas inundables para distintos períodos de retorno.
Evaluación de los daños personales y económicos provocados por las distintas avenidas consideradas.
Estudio erosión en la cuenca y medidas correctoras (accciones biológicas)
Estudio de acciones en los cauces: hidrotécnias de corrección (diques, balates y albarradas) y de protección (encauzamientos, defensas y embalses de laminación)
El proyecto cuenta con un mecanismo de asistencia técnica que le permite disponer de especialistas y personal auxiliar y medios materiales necesarios para apoyar la ejecución apropiada del mismo.</t>
  </si>
  <si>
    <t>ETAPAS DEL PROYECTO
FASE I: REVISIÓN, EVALUACIÓN, VALIDACIÓN Y COMPLEMENTACIÓN DE LOS ESTUDIOS DE FACTIBILIDAD
Para el desarrollo del trabajo se han utilizado: las Normas de Diseño de Sistemas de Agua Potable de MIDUVI; la Norma INEN sobre Agua Potable; las normas establecidas en la Ley de la Cartografía Nacional y su reglamento y aquellas internacionales aplicables, que permitan homologar alcances, metodologías, simbologías, cálculos y presentación de resultados. Realizándose los trabajos de la siguiente manera:
   a) Revisión de información, evaluación, complementación y visitas de campo
   b) Estudio de alternativas y validación de las mismas
FASE II: DISEÑOS DEFINITIVOS
El Informe PRELIMINAR tiene los siguientes documentos:
MEMORIA
INFORMES: Cartografía y topografía; Geología y Geotecnia; Demografía, Demanda y Caudales; Hidrología; Estudios Hidráulicos; Cálculos Estructurales; Cálculos Eléctricos y Electromecánicos; Telemando y Telecontrol; Estudios Ambientales; Manual de operación y mantenimiento; Evaluación Económica y Financiera; Vías de Acceso; Estudio de riesgos; Expropiaciones y afectaciones.
PLANOS
COSTOS, PRESUPUESTOS Y CRONOGRAMAS
ESPECIFICACIONES TÉCNICAS
Y el Diseño Definitivo consta de los siguientes puntos:
Trabajos Topográficos
Mecánica de suelos
Diseños Hidráulico – Sanitarios
Diseños Estructurales
Diseño del Plan de Manejo Ambiental
Evaluación Económica del Proyecto
Evaluación Financiera y de Tarifas del Servicio
Especificaciones Técnicas
Presupuesto del Costo de las Obras Básicas por rubros.
Cronograma de ejecución de obras en Project.
Manual de Operación y Programa de Mantenimiento
Ejecución del Proyecto.
Memoria Técnica Descriptiva
Requerimientos de mano de obra y equipos.
Memoria Técnica en formato SENPLADES
Planos
Pliegos y Documentos de Contratación</t>
  </si>
  <si>
    <t>2. ELABORACIÓN DE ESTUDIOS EN PREINVERSIÓN, PRE-FACTIBILIDAD Y/O FACTIBILIDAD DE OBRAS DE DEFENSAS RIBEREÑAS (DIQUES DE ENROCADOS Y/O MUROS DE CONTENCIÓN Y/O GAVIONES Y/O OBRAS HIDRÁULICAS)</t>
  </si>
  <si>
    <t xml:space="preserve">DISEÑO - P4 QUEBRADAS CHICAMA Y QUEBRADA  ALUVIÓN </t>
  </si>
  <si>
    <r>
      <t xml:space="preserve">El servicio ha consistido en los trabajos de localización de zonas de elevado riesgo de inundación en la Marina Alta por avenidas continentales y la definición de una serie de alternativas estructurales y no estructurales, que ejecutadas de manera conjunta junto al correspondiente Plan de Gestión del Riesgo de Inundación, confeccionado para cada zona de estudio, serían capaces de reducir el riesgo de inundación del territorio afectado.
Con la recopilación de datos y estudios necesarios se redactó los documentos que componen la versión previa del Plan Director de Defensa contra inundaciones y el Informe de Sostenibilidad
Ambiental (ISA), como documentación preliminar que se sometió a participación pública; la gestión de dicha participación pública, con evaluación de los resultados y redacción del documento final.
Las actividades realizadas en los servicios comprendieron lo siguiente:
	Estudio geomorfológico de la comarca de la Marina Alta, cauces y barrancos.
	Estudio pluviométrico en la zona afectada.
	Estudio hidrológico de las cuencas de la Marina Alta (762 km2).
	Estudios hidráulicos bidimensionales de inundabilidad, y redes de drenaje urbano en 11 zonas.
	Análisis del efecto el cambio climático en el régimen de precipitaciones, caudales y temperatura.
	Estudio de soluciones de las 11 zonas.
	Estudio y evaluación económica del riesgo de inundación en la situación inicial y futura.
	Estudios geotécnicos de las soluciones planteadas en cada alternativa.
	Trámite ambiental que cuenta con la redacción del Informe de Sostenibilidad Ambiental y la correspondiente Memoria Ambiental.
	Redacción del Plan de gestión contra el riesgo de inundación preliminar de la zona de estudio.
	Cartografía de peligrosidad y riesgo de la situación actual y de la situación futura una vez desarrollado el Plan.
	</t>
    </r>
    <r>
      <rPr>
        <b/>
        <sz val="10"/>
        <rFont val="Arial"/>
        <family val="2"/>
      </rPr>
      <t xml:space="preserve">Estudio de soluciones para la prevención o mitigación de daños, entre las cuales se considera varias presas para laminación de avenidas. </t>
    </r>
  </si>
  <si>
    <r>
      <t xml:space="preserve">El proyecto incluyó ssubestructuras que consisten en </t>
    </r>
    <r>
      <rPr>
        <b/>
        <sz val="10"/>
        <rFont val="Arial"/>
        <family val="2"/>
      </rPr>
      <t>pilares y pórticos</t>
    </r>
    <r>
      <rPr>
        <sz val="10"/>
        <rFont val="Arial"/>
        <family val="2"/>
      </rPr>
      <t xml:space="preserve"> de concreto armado</t>
    </r>
  </si>
  <si>
    <t>18/09/2013 
15/07/2014</t>
  </si>
  <si>
    <r>
      <t xml:space="preserve">1. Esta compañía ha estado comprometida en el negocio de contrataciones bajo su nombre actual por </t>
    </r>
    <r>
      <rPr>
        <b/>
        <sz val="10"/>
        <rFont val="Arial"/>
        <family val="2"/>
      </rPr>
      <t>2.5</t>
    </r>
    <r>
      <rPr>
        <sz val="10"/>
        <rFont val="Arial"/>
        <family val="2"/>
      </rPr>
      <t xml:space="preserve"> años.</t>
    </r>
  </si>
  <si>
    <t>3. Los contratos adjudicados han sido satisfactoriamente completados, a excepción de los siguiente (DISEÑO - P4 QUEBRADAs CHICAMA Y QUEBRADA  ALUVIÓN y DEFENSAS RIBEREÑAS RIO VIRÚ (PAQUETE R-06) que están en ejecución</t>
  </si>
  <si>
    <t>14/07/2016
17/12/2019</t>
  </si>
  <si>
    <r>
      <t xml:space="preserve">por un periodo de </t>
    </r>
    <r>
      <rPr>
        <b/>
        <sz val="10"/>
        <rFont val="Arial"/>
        <family val="2"/>
      </rPr>
      <t xml:space="preserve">32 </t>
    </r>
    <r>
      <rPr>
        <sz val="10"/>
        <rFont val="Arial"/>
        <family val="2"/>
      </rPr>
      <t>años.</t>
    </r>
  </si>
  <si>
    <t>3. Los contratos adjudicados han sido satisfactoriamente completados, a excepción de los siguiente (DISEÑO - P4 QUEBRADAS CHICAMA Y QUEBRADA  ALUVIÓN y DEFENSAS RIBEREÑAS RIO VIRÚ (PAQUETE R-06) que están en ejecución</t>
  </si>
  <si>
    <t>5/10/2021
15/12/2023</t>
  </si>
  <si>
    <r>
      <t xml:space="preserve">por un periodo de </t>
    </r>
    <r>
      <rPr>
        <b/>
        <sz val="10"/>
        <rFont val="Arial"/>
        <family val="2"/>
      </rPr>
      <t xml:space="preserve">10.5 </t>
    </r>
    <r>
      <rPr>
        <sz val="10"/>
        <rFont val="Arial"/>
        <family val="2"/>
      </rPr>
      <t>años.</t>
    </r>
  </si>
  <si>
    <t xml:space="preserve">roxana.cuba@airtificial.com </t>
  </si>
  <si>
    <t>ludy.velarde@airtificial.com</t>
  </si>
  <si>
    <t>1. Esta compañía ha estado comprometida en el negocio de contrataciones bajo su nombre actual por 2.5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</si>
</sst>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 #,##0.00\ [$€]_-;_-* &quot;-&quot;??\ [$€]_-;_-@_-"/>
    <numFmt numFmtId="165" formatCode="[$$-540A]#,##0.00_ ;\-[$$-540A]#,##0.00\ "/>
  </numFmts>
  <fonts count="16" x14ac:knownFonts="1">
    <font>
      <sz val="11"/>
      <color theme="1"/>
      <name val="Calibri"/>
      <family val="2"/>
      <scheme val="minor"/>
    </font>
    <font>
      <b/>
      <sz val="10"/>
      <name val="Arial"/>
      <family val="2"/>
    </font>
    <font>
      <sz val="10"/>
      <name val="Arial"/>
      <family val="2"/>
    </font>
    <font>
      <sz val="11"/>
      <color indexed="8"/>
      <name val="Calibri"/>
      <family val="2"/>
    </font>
    <font>
      <sz val="8"/>
      <name val="Arial"/>
      <family val="2"/>
    </font>
    <font>
      <u/>
      <sz val="11"/>
      <color theme="10"/>
      <name val="Calibri"/>
      <family val="2"/>
      <scheme val="minor"/>
    </font>
    <font>
      <sz val="11"/>
      <name val="Calibri"/>
      <family val="2"/>
    </font>
    <font>
      <u/>
      <sz val="10"/>
      <name val="Arial"/>
      <family val="2"/>
    </font>
    <font>
      <b/>
      <sz val="8"/>
      <name val="Arial"/>
      <family val="2"/>
    </font>
    <font>
      <b/>
      <sz val="12"/>
      <name val="Arial"/>
      <family val="2"/>
    </font>
    <font>
      <b/>
      <sz val="11"/>
      <color theme="4"/>
      <name val="Calibri"/>
      <family val="2"/>
      <scheme val="minor"/>
    </font>
    <font>
      <b/>
      <sz val="14"/>
      <name val="Arial"/>
      <family val="2"/>
    </font>
    <font>
      <sz val="14"/>
      <name val="Arial"/>
      <family val="2"/>
    </font>
    <font>
      <sz val="11"/>
      <color theme="1"/>
      <name val="Calibri"/>
      <family val="2"/>
      <scheme val="minor"/>
    </font>
    <font>
      <b/>
      <i/>
      <sz val="11"/>
      <name val="Calibri"/>
      <family val="2"/>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2">
    <xf numFmtId="0" fontId="0" fillId="0" borderId="0"/>
    <xf numFmtId="43" fontId="3"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 fillId="0" borderId="0">
      <alignment vertical="center"/>
    </xf>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43" fontId="13" fillId="0" borderId="0" applyFont="0" applyFill="0" applyBorder="0" applyAlignment="0" applyProtection="0"/>
  </cellStyleXfs>
  <cellXfs count="64">
    <xf numFmtId="0" fontId="0" fillId="0" borderId="0" xfId="0"/>
    <xf numFmtId="0" fontId="1" fillId="0" borderId="0" xfId="0" applyFont="1" applyAlignment="1">
      <alignment horizontal="center" vertical="center" wrapText="1"/>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justify" vertical="top"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2" fillId="0" borderId="0" xfId="0" applyFont="1"/>
    <xf numFmtId="0" fontId="7" fillId="0" borderId="0" xfId="0" applyFont="1"/>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6" fillId="0" borderId="2" xfId="0" applyFont="1" applyBorder="1" applyAlignment="1">
      <alignment horizontal="justify" vertical="center" wrapText="1"/>
    </xf>
    <xf numFmtId="0" fontId="1"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vertical="center"/>
    </xf>
    <xf numFmtId="0" fontId="10" fillId="0" borderId="0" xfId="0" applyFont="1" applyAlignment="1">
      <alignment vertical="center"/>
    </xf>
    <xf numFmtId="0" fontId="0" fillId="0" borderId="0" xfId="0" applyAlignment="1">
      <alignment horizontal="left" vertical="center"/>
    </xf>
    <xf numFmtId="0" fontId="0" fillId="0" borderId="0" xfId="0" applyAlignment="1">
      <alignment horizontal="left" wrapText="1"/>
    </xf>
    <xf numFmtId="0" fontId="10" fillId="0" borderId="0" xfId="0" applyFont="1" applyAlignment="1">
      <alignment horizontal="left" vertical="center"/>
    </xf>
    <xf numFmtId="0" fontId="12" fillId="0" borderId="0" xfId="0" applyFont="1" applyAlignment="1">
      <alignment vertical="center"/>
    </xf>
    <xf numFmtId="0" fontId="7" fillId="0" borderId="0" xfId="0" applyFont="1" applyAlignment="1">
      <alignment horizontal="left" vertical="center"/>
    </xf>
    <xf numFmtId="14" fontId="2" fillId="0" borderId="2" xfId="0" applyNumberFormat="1" applyFont="1" applyBorder="1" applyAlignment="1">
      <alignment horizontal="center" vertical="center" wrapText="1"/>
    </xf>
    <xf numFmtId="0" fontId="2" fillId="0" borderId="2" xfId="0" applyFont="1" applyBorder="1" applyAlignment="1">
      <alignment horizontal="left" vertical="center" wrapText="1"/>
    </xf>
    <xf numFmtId="43" fontId="2" fillId="0" borderId="2" xfId="2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14" fontId="2" fillId="0" borderId="0" xfId="0" applyNumberFormat="1" applyFont="1" applyAlignment="1">
      <alignment horizontal="center" vertical="center" wrapText="1"/>
    </xf>
    <xf numFmtId="43" fontId="2" fillId="0" borderId="0" xfId="21" applyFont="1" applyBorder="1" applyAlignment="1">
      <alignment horizontal="center" vertical="center" wrapText="1"/>
    </xf>
    <xf numFmtId="14" fontId="2" fillId="0" borderId="0" xfId="0" applyNumberFormat="1" applyFont="1" applyAlignment="1">
      <alignment vertical="center"/>
    </xf>
    <xf numFmtId="9" fontId="2" fillId="0" borderId="0" xfId="0" applyNumberFormat="1" applyFont="1" applyAlignment="1">
      <alignment vertical="center"/>
    </xf>
    <xf numFmtId="165" fontId="2" fillId="0" borderId="2" xfId="21"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43" fontId="2" fillId="0" borderId="2" xfId="21"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10" fillId="0" borderId="0" xfId="0" applyFont="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14" fontId="2" fillId="0" borderId="2" xfId="0" applyNumberFormat="1" applyFont="1" applyBorder="1" applyAlignment="1">
      <alignment horizontal="center" vertical="center" wrapText="1"/>
    </xf>
    <xf numFmtId="4" fontId="8" fillId="2" borderId="3" xfId="0" applyNumberFormat="1"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11" fillId="0" borderId="2" xfId="0" applyFont="1" applyBorder="1" applyAlignment="1">
      <alignment horizontal="center" vertical="center" wrapText="1"/>
    </xf>
    <xf numFmtId="4" fontId="8" fillId="0" borderId="3"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xf>
    <xf numFmtId="0" fontId="2" fillId="0" borderId="0" xfId="0" applyFont="1" applyAlignment="1">
      <alignment horizontal="left" vertical="center" wrapText="1"/>
    </xf>
    <xf numFmtId="0" fontId="6" fillId="0" borderId="2" xfId="0" applyFont="1" applyFill="1" applyBorder="1" applyAlignment="1">
      <alignment horizontal="justify" vertical="center" wrapText="1"/>
    </xf>
    <xf numFmtId="0" fontId="2" fillId="0" borderId="2" xfId="0" applyFont="1" applyBorder="1" applyAlignment="1">
      <alignment horizontal="center" wrapText="1"/>
    </xf>
    <xf numFmtId="0" fontId="6" fillId="0" borderId="2" xfId="0" applyFont="1" applyBorder="1" applyAlignment="1">
      <alignment horizontal="center" vertical="center" wrapText="1"/>
    </xf>
    <xf numFmtId="165" fontId="2" fillId="0" borderId="2" xfId="21" applyNumberFormat="1" applyFont="1" applyBorder="1" applyAlignment="1">
      <alignment horizontal="right" vertical="center" wrapText="1"/>
    </xf>
    <xf numFmtId="0" fontId="0" fillId="0" borderId="0" xfId="0" applyFill="1" applyAlignment="1"/>
    <xf numFmtId="14" fontId="2" fillId="0" borderId="2" xfId="0" applyNumberFormat="1" applyFont="1" applyBorder="1" applyAlignment="1">
      <alignment vertical="center" wrapText="1"/>
    </xf>
    <xf numFmtId="14" fontId="0" fillId="0" borderId="0" xfId="0" applyNumberFormat="1"/>
    <xf numFmtId="2" fontId="0" fillId="0" borderId="0" xfId="0" applyNumberFormat="1"/>
    <xf numFmtId="2" fontId="15" fillId="0" borderId="0" xfId="0" applyNumberFormat="1" applyFont="1"/>
    <xf numFmtId="0" fontId="5" fillId="0" borderId="1" xfId="20" applyBorder="1" applyAlignment="1">
      <alignment vertical="center"/>
    </xf>
  </cellXfs>
  <cellStyles count="22">
    <cellStyle name="Comma 2" xfId="1" xr:uid="{00000000-0005-0000-0000-000000000000}"/>
    <cellStyle name="Euro" xfId="2" xr:uid="{00000000-0005-0000-0000-000001000000}"/>
    <cellStyle name="Hipervínculo" xfId="20" builtinId="8"/>
    <cellStyle name="Hipervínculo 2" xfId="19" xr:uid="{00000000-0005-0000-0000-000003000000}"/>
    <cellStyle name="Millares" xfId="21" builtinId="3"/>
    <cellStyle name="Millares 2" xfId="3" xr:uid="{00000000-0005-0000-0000-000004000000}"/>
    <cellStyle name="Millares 3" xfId="4" xr:uid="{00000000-0005-0000-0000-000005000000}"/>
    <cellStyle name="Millares 4" xfId="5" xr:uid="{00000000-0005-0000-0000-000006000000}"/>
    <cellStyle name="Millares 5" xfId="6" xr:uid="{00000000-0005-0000-0000-000007000000}"/>
    <cellStyle name="Millares 6" xfId="7" xr:uid="{00000000-0005-0000-0000-000008000000}"/>
    <cellStyle name="Normal" xfId="0" builtinId="0"/>
    <cellStyle name="Normal 2" xfId="8" xr:uid="{00000000-0005-0000-0000-00000A000000}"/>
    <cellStyle name="Normal 3" xfId="9" xr:uid="{00000000-0005-0000-0000-00000B000000}"/>
    <cellStyle name="Normal 4" xfId="10" xr:uid="{00000000-0005-0000-0000-00000C000000}"/>
    <cellStyle name="Normal 5" xfId="11" xr:uid="{00000000-0005-0000-0000-00000D000000}"/>
    <cellStyle name="Normal 6" xfId="12" xr:uid="{00000000-0005-0000-0000-00000E000000}"/>
    <cellStyle name="Normal 7" xfId="13" xr:uid="{00000000-0005-0000-0000-00000F000000}"/>
    <cellStyle name="Porcentual 2" xfId="14" xr:uid="{00000000-0005-0000-0000-000011000000}"/>
    <cellStyle name="Porcentual 3" xfId="15" xr:uid="{00000000-0005-0000-0000-000012000000}"/>
    <cellStyle name="Porcentual 4" xfId="16" xr:uid="{00000000-0005-0000-0000-000013000000}"/>
    <cellStyle name="Porcentual 5" xfId="17" xr:uid="{00000000-0005-0000-0000-000014000000}"/>
    <cellStyle name="Porcentual 6" xfId="18" xr:uid="{00000000-0005-0000-0000-00001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181429</xdr:colOff>
      <xdr:row>1</xdr:row>
      <xdr:rowOff>87938</xdr:rowOff>
    </xdr:from>
    <xdr:to>
      <xdr:col>1</xdr:col>
      <xdr:colOff>1466167</xdr:colOff>
      <xdr:row>3</xdr:row>
      <xdr:rowOff>246380</xdr:rowOff>
    </xdr:to>
    <xdr:pic>
      <xdr:nvPicPr>
        <xdr:cNvPr id="4" name="Imagen 2">
          <a:extLst>
            <a:ext uri="{FF2B5EF4-FFF2-40B4-BE49-F238E27FC236}">
              <a16:creationId xmlns:a16="http://schemas.microsoft.com/office/drawing/2014/main" id="{8F4E949A-B1E8-4114-8321-5143705229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181429" y="314724"/>
          <a:ext cx="1789835" cy="619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181429</xdr:colOff>
      <xdr:row>1</xdr:row>
      <xdr:rowOff>87938</xdr:rowOff>
    </xdr:from>
    <xdr:to>
      <xdr:col>1</xdr:col>
      <xdr:colOff>1469977</xdr:colOff>
      <xdr:row>3</xdr:row>
      <xdr:rowOff>250190</xdr:rowOff>
    </xdr:to>
    <xdr:pic>
      <xdr:nvPicPr>
        <xdr:cNvPr id="2" name="Imagen 2">
          <a:extLst>
            <a:ext uri="{FF2B5EF4-FFF2-40B4-BE49-F238E27FC236}">
              <a16:creationId xmlns:a16="http://schemas.microsoft.com/office/drawing/2014/main" id="{D5E53B36-025B-4BA3-BE1B-5088C28E3D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179524" y="320348"/>
          <a:ext cx="1762893" cy="6118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181429</xdr:colOff>
      <xdr:row>1</xdr:row>
      <xdr:rowOff>87938</xdr:rowOff>
    </xdr:from>
    <xdr:to>
      <xdr:col>1</xdr:col>
      <xdr:colOff>1469977</xdr:colOff>
      <xdr:row>3</xdr:row>
      <xdr:rowOff>250190</xdr:rowOff>
    </xdr:to>
    <xdr:pic>
      <xdr:nvPicPr>
        <xdr:cNvPr id="2" name="Imagen 2">
          <a:extLst>
            <a:ext uri="{FF2B5EF4-FFF2-40B4-BE49-F238E27FC236}">
              <a16:creationId xmlns:a16="http://schemas.microsoft.com/office/drawing/2014/main" id="{C19D0CF4-B016-4E72-B4AB-305B10F3DE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181429" y="316538"/>
          <a:ext cx="1764798" cy="6156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Documents%20and%20Settings\cmarenas\Local%20Settings\Temporary%20Internet%20Files\Content.Outlook\8ZE97E8I\01Contratos\25635-220-SR3-CE00-00001%20-%20Heavy%20Haul%20Road\Ofertas\P3\Economicas\GyM\Costos%20Indirectos%20-%20Las%20Bambas%20PAQUETE%204.xls?198D56EA" TargetMode="External"/><Relationship Id="rId1" Type="http://schemas.openxmlformats.org/officeDocument/2006/relationships/externalLinkPath" Target="file:///\\198D56EA\Costos%20Indirectos%20-%20Las%20Bambas%20PAQUETE%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nicio"/>
      <sheetName val="Costos Indirectos"/>
      <sheetName val="Proyeccion del Saldo"/>
      <sheetName val="Análisis"/>
      <sheetName val="ResumenProyectado"/>
      <sheetName val="ResumenCI"/>
      <sheetName val="DATOS GENERALES"/>
      <sheetName val="Personal de Obra"/>
      <sheetName val="Personal de Obra-Proyect."/>
      <sheetName val="Sist. y Comunic."/>
      <sheetName val="Sist. y Comunic.-Proyect."/>
      <sheetName val="Gastos de Ofic. Princ."/>
      <sheetName val="Gastos de Ofic. Princ.-Proyect."/>
      <sheetName val="Eq. y Veh. de apoyo"/>
      <sheetName val="Eq. y Veh. de apoyo-Proyect."/>
      <sheetName val="Aloj y Alim"/>
      <sheetName val="Aloj y Alim-Proyect."/>
      <sheetName val="Gastos Personal"/>
      <sheetName val="Gastos Personal-Proyect."/>
      <sheetName val="Infr. de Operac."/>
      <sheetName val="Infr. de Operac.-Proyect."/>
      <sheetName val="Gast. de Operac."/>
      <sheetName val="Gast. de Operac.-Proyect."/>
      <sheetName val="Cont. de Calidad"/>
      <sheetName val="Cont. de Calidad-Proyect."/>
      <sheetName val="PdR y GA"/>
      <sheetName val="PdR y GA-Proyect."/>
      <sheetName val="Topografia"/>
      <sheetName val="Topografia-Proyect."/>
      <sheetName val="Gastos Financieros"/>
      <sheetName val="Gastos Financieros-Proyect."/>
      <sheetName val="Resp Social-Proyect."/>
      <sheetName val="Partidas 94-Proyect."/>
      <sheetName val="Ingenieria"/>
      <sheetName val="Ingenieria-Proyect."/>
      <sheetName val="Procura"/>
      <sheetName val="Procura-Proyect."/>
      <sheetName val="Partidas 94"/>
      <sheetName val="Resp Social"/>
      <sheetName val="Hoja1"/>
    </sheetNames>
    <sheetDataSet>
      <sheetData sheetId="0"/>
      <sheetData sheetId="1"/>
      <sheetData sheetId="2"/>
      <sheetData sheetId="3">
        <row r="2">
          <cell r="F2" t="str">
            <v>Mar</v>
          </cell>
          <cell r="G2">
            <v>1</v>
          </cell>
        </row>
      </sheetData>
      <sheetData sheetId="4"/>
      <sheetData sheetId="5"/>
      <sheetData sheetId="6"/>
      <sheetData sheetId="7">
        <row r="8">
          <cell r="B8">
            <v>86732800</v>
          </cell>
        </row>
        <row r="9">
          <cell r="B9">
            <v>805000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
  <sheetViews>
    <sheetView showGridLines="0" tabSelected="1" view="pageBreakPreview" topLeftCell="A21" zoomScale="70" zoomScaleNormal="80" zoomScaleSheetLayoutView="70" workbookViewId="0">
      <selection activeCell="G25" sqref="G25"/>
    </sheetView>
  </sheetViews>
  <sheetFormatPr baseColWidth="10" defaultColWidth="9.109375" defaultRowHeight="13.2" x14ac:dyDescent="0.3"/>
  <cols>
    <col min="1" max="1" width="7" style="3" customWidth="1"/>
    <col min="2" max="2" width="24.6640625" style="3" customWidth="1"/>
    <col min="3" max="3" width="30.109375" style="4" customWidth="1"/>
    <col min="4" max="4" width="64.5546875" style="4" customWidth="1"/>
    <col min="5" max="5" width="149" style="3" customWidth="1"/>
    <col min="6" max="6" width="17.77734375" style="3" customWidth="1"/>
    <col min="7" max="7" width="18.44140625" style="3" customWidth="1"/>
    <col min="8" max="8" width="14.33203125" style="3" customWidth="1"/>
    <col min="9" max="9" width="19.6640625" style="3" customWidth="1"/>
    <col min="10" max="10" width="6" style="3" customWidth="1"/>
    <col min="11" max="11" width="9.109375" style="3"/>
    <col min="12" max="12" width="12.88671875" style="3" customWidth="1"/>
    <col min="13" max="16384" width="9.109375" style="3"/>
  </cols>
  <sheetData>
    <row r="1" spans="1:10" ht="18" customHeight="1" x14ac:dyDescent="0.3">
      <c r="C1" s="13"/>
      <c r="D1" s="13"/>
      <c r="E1" s="13"/>
      <c r="F1" s="13"/>
      <c r="G1" s="13"/>
      <c r="H1" s="13"/>
      <c r="I1" s="13"/>
    </row>
    <row r="2" spans="1:10" ht="18" customHeight="1" x14ac:dyDescent="0.3">
      <c r="A2" s="45"/>
      <c r="B2" s="45"/>
      <c r="C2" s="46" t="s">
        <v>22</v>
      </c>
      <c r="D2" s="46"/>
      <c r="E2" s="46"/>
      <c r="F2" s="46"/>
      <c r="G2" s="46"/>
      <c r="H2" s="46"/>
      <c r="I2" s="43" t="s">
        <v>29</v>
      </c>
      <c r="J2" s="44"/>
    </row>
    <row r="3" spans="1:10" ht="18" customHeight="1" x14ac:dyDescent="0.3">
      <c r="A3" s="45"/>
      <c r="B3" s="45"/>
      <c r="C3" s="46"/>
      <c r="D3" s="46"/>
      <c r="E3" s="46"/>
      <c r="F3" s="46"/>
      <c r="G3" s="46"/>
      <c r="H3" s="46"/>
      <c r="I3" s="47" t="s">
        <v>20</v>
      </c>
      <c r="J3" s="48"/>
    </row>
    <row r="4" spans="1:10" ht="30.45" customHeight="1" x14ac:dyDescent="0.3">
      <c r="A4" s="45"/>
      <c r="B4" s="45"/>
      <c r="C4" s="49" t="s">
        <v>28</v>
      </c>
      <c r="D4" s="49"/>
      <c r="E4" s="49"/>
      <c r="F4" s="49"/>
      <c r="G4" s="49"/>
      <c r="H4" s="49"/>
      <c r="I4" s="43" t="s">
        <v>42</v>
      </c>
      <c r="J4" s="44"/>
    </row>
    <row r="5" spans="1:10" ht="18" customHeight="1" x14ac:dyDescent="0.3">
      <c r="C5" s="13"/>
      <c r="D5" s="13"/>
      <c r="E5" s="13"/>
      <c r="F5" s="13"/>
      <c r="G5" s="13"/>
      <c r="H5" s="13"/>
      <c r="I5" s="13"/>
    </row>
    <row r="6" spans="1:10" ht="18" customHeight="1" x14ac:dyDescent="0.3">
      <c r="C6" s="13"/>
      <c r="D6" s="13"/>
      <c r="E6" s="13"/>
      <c r="F6" s="13"/>
      <c r="G6" s="13"/>
      <c r="H6" s="13"/>
      <c r="I6" s="13"/>
    </row>
    <row r="7" spans="1:10" ht="19.95" customHeight="1" x14ac:dyDescent="0.3">
      <c r="A7" s="52" t="s">
        <v>23</v>
      </c>
      <c r="B7" s="52"/>
      <c r="C7" s="16" t="s">
        <v>34</v>
      </c>
      <c r="D7" s="13"/>
      <c r="E7" s="13"/>
      <c r="F7" s="13"/>
      <c r="G7" s="13"/>
      <c r="H7" s="13"/>
    </row>
    <row r="8" spans="1:10" ht="19.95" customHeight="1" x14ac:dyDescent="0.3">
      <c r="A8" s="52" t="s">
        <v>24</v>
      </c>
      <c r="B8" s="52"/>
      <c r="C8" s="16" t="s">
        <v>35</v>
      </c>
      <c r="D8" s="13"/>
      <c r="E8" s="13"/>
      <c r="F8" s="13"/>
      <c r="G8" s="13"/>
      <c r="H8" s="13"/>
    </row>
    <row r="9" spans="1:10" ht="19.95" customHeight="1" x14ac:dyDescent="0.3">
      <c r="A9" s="51" t="s">
        <v>25</v>
      </c>
      <c r="B9" s="51"/>
      <c r="C9" s="16" t="s">
        <v>36</v>
      </c>
      <c r="D9" s="13"/>
      <c r="E9" s="13"/>
      <c r="F9" s="13"/>
      <c r="G9" s="13"/>
      <c r="H9" s="13"/>
    </row>
    <row r="10" spans="1:10" ht="19.95" customHeight="1" x14ac:dyDescent="0.3">
      <c r="A10" s="50" t="s">
        <v>26</v>
      </c>
      <c r="B10" s="50"/>
      <c r="C10" s="39" t="s">
        <v>37</v>
      </c>
      <c r="D10" s="13"/>
      <c r="E10" s="13"/>
      <c r="F10" s="13"/>
      <c r="G10" s="13"/>
      <c r="H10" s="13"/>
    </row>
    <row r="11" spans="1:10" ht="12.45" customHeight="1" x14ac:dyDescent="0.3">
      <c r="A11" s="18"/>
      <c r="B11" s="19"/>
      <c r="C11" s="39"/>
      <c r="D11" s="3"/>
    </row>
    <row r="12" spans="1:10" x14ac:dyDescent="0.3">
      <c r="B12" s="13"/>
      <c r="C12" s="13"/>
      <c r="D12" s="13"/>
      <c r="E12" s="13"/>
      <c r="F12" s="13"/>
      <c r="G12" s="13"/>
      <c r="H12" s="13"/>
      <c r="J12" s="2"/>
    </row>
    <row r="13" spans="1:10" ht="14.4" x14ac:dyDescent="0.3">
      <c r="A13" s="17" t="s">
        <v>27</v>
      </c>
      <c r="B13" s="13"/>
      <c r="C13" s="13"/>
      <c r="D13" s="13"/>
      <c r="E13" s="13"/>
      <c r="F13" s="13"/>
      <c r="G13" s="13"/>
      <c r="H13" s="13"/>
      <c r="J13" s="2"/>
    </row>
    <row r="14" spans="1:10" x14ac:dyDescent="0.3">
      <c r="B14" s="1"/>
      <c r="C14" s="1"/>
      <c r="D14" s="1"/>
      <c r="E14" s="1"/>
      <c r="F14" s="1"/>
      <c r="G14" s="1"/>
      <c r="H14" s="1"/>
      <c r="J14" s="1"/>
    </row>
    <row r="15" spans="1:10" ht="13.05" customHeight="1" x14ac:dyDescent="0.3">
      <c r="A15" s="53" t="s">
        <v>19</v>
      </c>
      <c r="B15" s="53"/>
      <c r="C15" s="53"/>
      <c r="D15" s="53"/>
      <c r="E15" s="53"/>
      <c r="F15" s="6"/>
      <c r="G15" s="6"/>
      <c r="H15" s="6"/>
      <c r="J15" s="1"/>
    </row>
    <row r="16" spans="1:10" ht="13.05" customHeight="1" x14ac:dyDescent="0.3">
      <c r="A16" s="6"/>
      <c r="B16" s="6"/>
      <c r="C16" s="6"/>
      <c r="D16" s="6"/>
      <c r="E16" s="6"/>
      <c r="F16" s="6"/>
      <c r="G16" s="6"/>
      <c r="H16" s="6"/>
      <c r="J16" s="1"/>
    </row>
    <row r="17" spans="1:10" ht="14.55" customHeight="1" x14ac:dyDescent="0.3">
      <c r="A17" s="3" t="s">
        <v>0</v>
      </c>
      <c r="B17" s="15"/>
      <c r="C17" s="40" t="s">
        <v>38</v>
      </c>
      <c r="D17" s="40"/>
      <c r="G17" s="4" t="s">
        <v>1</v>
      </c>
      <c r="H17" s="41" t="s">
        <v>41</v>
      </c>
      <c r="I17" s="41"/>
      <c r="J17" s="1"/>
    </row>
    <row r="18" spans="1:10" x14ac:dyDescent="0.3">
      <c r="C18" s="14"/>
      <c r="D18" s="21"/>
      <c r="G18" s="4"/>
    </row>
    <row r="19" spans="1:10" ht="14.55" customHeight="1" x14ac:dyDescent="0.3">
      <c r="A19" s="3" t="s">
        <v>2</v>
      </c>
      <c r="B19" s="15"/>
      <c r="C19" s="40" t="s">
        <v>39</v>
      </c>
      <c r="D19" s="40"/>
      <c r="G19" s="4" t="s">
        <v>15</v>
      </c>
      <c r="H19" s="58" t="s">
        <v>119</v>
      </c>
      <c r="I19" s="58"/>
    </row>
    <row r="20" spans="1:10" x14ac:dyDescent="0.3">
      <c r="B20" s="4"/>
      <c r="C20" s="14"/>
      <c r="D20" s="14"/>
      <c r="H20" s="3" t="s">
        <v>120</v>
      </c>
    </row>
    <row r="21" spans="1:10" ht="14.55" customHeight="1" x14ac:dyDescent="0.3">
      <c r="A21" s="3" t="s">
        <v>21</v>
      </c>
      <c r="B21" s="15"/>
      <c r="C21" s="40" t="s">
        <v>40</v>
      </c>
      <c r="D21" s="40"/>
    </row>
    <row r="22" spans="1:10" x14ac:dyDescent="0.3">
      <c r="C22" s="5"/>
      <c r="D22" s="5"/>
      <c r="E22" s="5"/>
      <c r="F22" s="5"/>
      <c r="G22" s="5"/>
      <c r="H22" s="5"/>
      <c r="I22" s="5"/>
    </row>
    <row r="23" spans="1:10" x14ac:dyDescent="0.3">
      <c r="C23" s="5"/>
      <c r="D23" s="5"/>
      <c r="E23" s="5"/>
      <c r="F23" s="5"/>
      <c r="G23" s="5"/>
      <c r="H23" s="5"/>
      <c r="I23" s="5"/>
    </row>
    <row r="24" spans="1:10" x14ac:dyDescent="0.3">
      <c r="A24" s="14" t="s">
        <v>112</v>
      </c>
      <c r="C24" s="14"/>
      <c r="D24" s="14"/>
      <c r="E24" s="14"/>
      <c r="F24" s="14"/>
      <c r="G24" s="14"/>
      <c r="H24" s="14"/>
    </row>
    <row r="25" spans="1:10" x14ac:dyDescent="0.3">
      <c r="A25" s="14" t="s">
        <v>3</v>
      </c>
      <c r="C25" s="14"/>
      <c r="D25" s="3"/>
    </row>
    <row r="26" spans="1:10" x14ac:dyDescent="0.3">
      <c r="A26" s="14" t="s">
        <v>115</v>
      </c>
      <c r="C26" s="14"/>
      <c r="D26" s="14"/>
      <c r="E26" s="14"/>
      <c r="F26" s="14"/>
      <c r="G26" s="14"/>
      <c r="H26" s="14"/>
    </row>
    <row r="27" spans="1:10" x14ac:dyDescent="0.3">
      <c r="A27" s="14" t="s">
        <v>113</v>
      </c>
      <c r="C27" s="14"/>
      <c r="D27" s="14"/>
      <c r="E27" s="14"/>
      <c r="F27" s="14"/>
      <c r="G27" s="14"/>
      <c r="H27" s="14"/>
    </row>
    <row r="28" spans="1:10" x14ac:dyDescent="0.3">
      <c r="A28" s="14" t="s">
        <v>5</v>
      </c>
      <c r="C28" s="14"/>
      <c r="D28" s="14"/>
      <c r="E28" s="14"/>
      <c r="F28" s="14"/>
      <c r="G28" s="14"/>
      <c r="H28" s="14"/>
    </row>
    <row r="29" spans="1:10" x14ac:dyDescent="0.3">
      <c r="A29" s="14" t="s">
        <v>6</v>
      </c>
      <c r="C29" s="14"/>
      <c r="D29" s="14"/>
      <c r="E29" s="14"/>
      <c r="F29" s="14"/>
      <c r="G29" s="14"/>
      <c r="H29" s="14"/>
    </row>
    <row r="30" spans="1:10" x14ac:dyDescent="0.3">
      <c r="A30" s="14" t="s">
        <v>33</v>
      </c>
      <c r="C30" s="14"/>
      <c r="D30" s="14"/>
      <c r="E30" s="14"/>
      <c r="F30" s="14"/>
      <c r="G30" s="14"/>
      <c r="H30" s="14"/>
    </row>
    <row r="31" spans="1:10" x14ac:dyDescent="0.3">
      <c r="A31" s="14" t="s">
        <v>31</v>
      </c>
      <c r="C31" s="14"/>
      <c r="D31" s="14"/>
      <c r="E31" s="14"/>
      <c r="F31" s="14"/>
      <c r="G31" s="14"/>
      <c r="H31" s="14"/>
    </row>
    <row r="32" spans="1:10" x14ac:dyDescent="0.3">
      <c r="A32" s="4"/>
      <c r="D32" s="3"/>
    </row>
    <row r="33" spans="1:12" x14ac:dyDescent="0.3">
      <c r="A33" s="14" t="s">
        <v>7</v>
      </c>
      <c r="C33" s="14"/>
      <c r="D33" s="14"/>
      <c r="E33" s="14"/>
      <c r="F33" s="14"/>
      <c r="G33" s="14"/>
      <c r="H33" s="14"/>
    </row>
    <row r="34" spans="1:12" x14ac:dyDescent="0.3">
      <c r="A34" s="14" t="s">
        <v>8</v>
      </c>
      <c r="C34" s="14"/>
      <c r="D34" s="14"/>
      <c r="E34" s="14"/>
      <c r="F34" s="14"/>
      <c r="G34" s="14"/>
      <c r="H34" s="14"/>
    </row>
    <row r="35" spans="1:12" x14ac:dyDescent="0.25">
      <c r="A35" s="8" t="s">
        <v>14</v>
      </c>
      <c r="C35" s="8"/>
      <c r="D35" s="9"/>
      <c r="E35" s="8"/>
      <c r="F35" s="6"/>
      <c r="G35" s="6"/>
      <c r="H35" s="6"/>
    </row>
    <row r="36" spans="1:12" x14ac:dyDescent="0.3">
      <c r="A36" s="14"/>
      <c r="C36" s="14"/>
      <c r="D36" s="14"/>
      <c r="E36" s="14"/>
      <c r="F36" s="14"/>
      <c r="G36" s="14"/>
      <c r="H36" s="14"/>
    </row>
    <row r="37" spans="1:12" ht="14.4" x14ac:dyDescent="0.3">
      <c r="B37" s="2" t="s">
        <v>67</v>
      </c>
      <c r="C37" s="6"/>
      <c r="D37" s="6"/>
      <c r="E37" s="7"/>
      <c r="F37" s="6"/>
      <c r="G37" s="6"/>
      <c r="H37" s="6"/>
      <c r="I37" s="6"/>
    </row>
    <row r="38" spans="1:12" ht="45" customHeight="1" x14ac:dyDescent="0.25">
      <c r="A38" s="32" t="s">
        <v>9</v>
      </c>
      <c r="B38" s="55" t="s">
        <v>10</v>
      </c>
      <c r="C38" s="55"/>
      <c r="D38" s="11" t="s">
        <v>30</v>
      </c>
      <c r="E38" s="56" t="s">
        <v>11</v>
      </c>
      <c r="F38" s="11" t="s">
        <v>12</v>
      </c>
      <c r="G38" s="11" t="s">
        <v>16</v>
      </c>
      <c r="H38" s="11" t="s">
        <v>13</v>
      </c>
      <c r="I38" s="11" t="s">
        <v>32</v>
      </c>
    </row>
    <row r="39" spans="1:12" ht="67.2" customHeight="1" x14ac:dyDescent="0.3">
      <c r="A39" s="11">
        <v>1</v>
      </c>
      <c r="B39" s="33" t="s">
        <v>43</v>
      </c>
      <c r="C39" s="33" t="s">
        <v>43</v>
      </c>
      <c r="D39" s="12" t="s">
        <v>108</v>
      </c>
      <c r="E39" s="12" t="s">
        <v>88</v>
      </c>
      <c r="F39" s="11" t="s">
        <v>62</v>
      </c>
      <c r="G39" s="24">
        <f>+I39*100%</f>
        <v>3074808</v>
      </c>
      <c r="H39" s="22">
        <v>45110</v>
      </c>
      <c r="I39" s="24">
        <v>3074808</v>
      </c>
    </row>
    <row r="40" spans="1:12" ht="103.8" customHeight="1" x14ac:dyDescent="0.3">
      <c r="A40" s="11">
        <v>2</v>
      </c>
      <c r="B40" s="33" t="s">
        <v>43</v>
      </c>
      <c r="C40" s="33" t="s">
        <v>43</v>
      </c>
      <c r="D40" s="12" t="s">
        <v>44</v>
      </c>
      <c r="E40" s="12" t="s">
        <v>89</v>
      </c>
      <c r="F40" s="11" t="s">
        <v>62</v>
      </c>
      <c r="G40" s="24">
        <f>+I40*100%</f>
        <v>13185451</v>
      </c>
      <c r="H40" s="22">
        <v>44865</v>
      </c>
      <c r="I40" s="24">
        <v>13185451</v>
      </c>
    </row>
    <row r="41" spans="1:12" ht="54.75" customHeight="1" x14ac:dyDescent="0.3">
      <c r="A41" s="33">
        <v>3</v>
      </c>
      <c r="B41" s="33" t="s">
        <v>49</v>
      </c>
      <c r="C41" s="33"/>
      <c r="D41" s="12" t="s">
        <v>45</v>
      </c>
      <c r="E41" s="37" t="s">
        <v>90</v>
      </c>
      <c r="F41" s="33" t="s">
        <v>63</v>
      </c>
      <c r="G41" s="36">
        <f>+I41*0.001404</f>
        <v>1828443.1838400001</v>
      </c>
      <c r="H41" s="42" t="s">
        <v>78</v>
      </c>
      <c r="I41" s="36">
        <v>1302309960</v>
      </c>
    </row>
    <row r="42" spans="1:12" ht="54.75" customHeight="1" x14ac:dyDescent="0.3">
      <c r="A42" s="33"/>
      <c r="B42" s="33"/>
      <c r="C42" s="33"/>
      <c r="D42" s="12" t="s">
        <v>46</v>
      </c>
      <c r="E42" s="38"/>
      <c r="F42" s="33"/>
      <c r="G42" s="36"/>
      <c r="H42" s="33"/>
      <c r="I42" s="36"/>
      <c r="L42" s="3" t="s">
        <v>98</v>
      </c>
    </row>
    <row r="43" spans="1:12" ht="57" customHeight="1" x14ac:dyDescent="0.3">
      <c r="A43" s="33"/>
      <c r="B43" s="33"/>
      <c r="C43" s="33"/>
      <c r="D43" s="12" t="s">
        <v>47</v>
      </c>
      <c r="E43" s="38"/>
      <c r="F43" s="33"/>
      <c r="G43" s="36"/>
      <c r="H43" s="33"/>
      <c r="I43" s="36"/>
    </row>
    <row r="44" spans="1:12" ht="54.75" customHeight="1" x14ac:dyDescent="0.3">
      <c r="A44" s="33"/>
      <c r="B44" s="33"/>
      <c r="C44" s="33"/>
      <c r="D44" s="12" t="s">
        <v>48</v>
      </c>
      <c r="E44" s="38"/>
      <c r="F44" s="33"/>
      <c r="G44" s="36"/>
      <c r="H44" s="33"/>
      <c r="I44" s="36"/>
    </row>
    <row r="45" spans="1:12" ht="94.8" customHeight="1" x14ac:dyDescent="0.3">
      <c r="A45" s="11">
        <v>4</v>
      </c>
      <c r="B45" s="33" t="s">
        <v>77</v>
      </c>
      <c r="C45" s="33" t="s">
        <v>50</v>
      </c>
      <c r="D45" s="12" t="s">
        <v>56</v>
      </c>
      <c r="E45" s="12" t="s">
        <v>95</v>
      </c>
      <c r="F45" s="11" t="s">
        <v>80</v>
      </c>
      <c r="G45" s="24">
        <f>+I45*3.274</f>
        <v>119337.3</v>
      </c>
      <c r="H45" s="22" t="s">
        <v>76</v>
      </c>
      <c r="I45" s="24">
        <v>36450</v>
      </c>
      <c r="L45" s="3" t="s">
        <v>97</v>
      </c>
    </row>
    <row r="46" spans="1:12" ht="265.2" customHeight="1" x14ac:dyDescent="0.3">
      <c r="A46" s="11">
        <v>5</v>
      </c>
      <c r="B46" s="33" t="s">
        <v>51</v>
      </c>
      <c r="C46" s="33" t="s">
        <v>51</v>
      </c>
      <c r="D46" s="10" t="s">
        <v>57</v>
      </c>
      <c r="E46" s="10" t="s">
        <v>105</v>
      </c>
      <c r="F46" s="11" t="s">
        <v>86</v>
      </c>
      <c r="G46" s="24">
        <f>+I46*3.824</f>
        <v>552568</v>
      </c>
      <c r="H46" s="22" t="s">
        <v>79</v>
      </c>
      <c r="I46" s="24">
        <v>144500</v>
      </c>
      <c r="L46" s="29" t="s">
        <v>99</v>
      </c>
    </row>
    <row r="47" spans="1:12" ht="409.6" customHeight="1" x14ac:dyDescent="0.3">
      <c r="A47" s="11">
        <v>6</v>
      </c>
      <c r="B47" s="33" t="s">
        <v>52</v>
      </c>
      <c r="C47" s="33" t="s">
        <v>52</v>
      </c>
      <c r="D47" s="10" t="s">
        <v>82</v>
      </c>
      <c r="E47" s="10" t="s">
        <v>92</v>
      </c>
      <c r="F47" s="11" t="s">
        <v>86</v>
      </c>
      <c r="G47" s="24">
        <f>+I47*0.001026</f>
        <v>19505.251526399999</v>
      </c>
      <c r="H47" s="22" t="s">
        <v>81</v>
      </c>
      <c r="I47" s="24">
        <v>19010966.399999999</v>
      </c>
      <c r="K47" s="30" t="s">
        <v>83</v>
      </c>
      <c r="L47" s="29">
        <v>42254</v>
      </c>
    </row>
    <row r="48" spans="1:12" ht="99.6" customHeight="1" x14ac:dyDescent="0.3">
      <c r="A48" s="11">
        <v>7</v>
      </c>
      <c r="B48" s="33" t="s">
        <v>53</v>
      </c>
      <c r="C48" s="33" t="s">
        <v>53</v>
      </c>
      <c r="D48" s="10" t="s">
        <v>64</v>
      </c>
      <c r="E48" s="10" t="s">
        <v>96</v>
      </c>
      <c r="F48" s="11" t="s">
        <v>85</v>
      </c>
      <c r="G48" s="24">
        <f>(570935.831*3.382)*40%</f>
        <v>772361.99217680003</v>
      </c>
      <c r="H48" s="22" t="s">
        <v>84</v>
      </c>
      <c r="I48" s="24">
        <v>13074939.310000001</v>
      </c>
      <c r="K48" s="3" t="s">
        <v>100</v>
      </c>
      <c r="L48" s="3" t="s">
        <v>104</v>
      </c>
    </row>
    <row r="49" spans="1:11" ht="76.2" customHeight="1" x14ac:dyDescent="0.3">
      <c r="A49" s="11">
        <v>8</v>
      </c>
      <c r="B49" s="33" t="s">
        <v>54</v>
      </c>
      <c r="C49" s="33" t="s">
        <v>54</v>
      </c>
      <c r="D49" s="10" t="s">
        <v>65</v>
      </c>
      <c r="E49" s="10" t="s">
        <v>106</v>
      </c>
      <c r="F49" s="11" t="s">
        <v>58</v>
      </c>
      <c r="G49" s="24">
        <f>+I49*3.785*40%</f>
        <v>1337859.9379600002</v>
      </c>
      <c r="H49" s="22" t="s">
        <v>111</v>
      </c>
      <c r="I49" s="24">
        <v>883659.14</v>
      </c>
      <c r="K49" s="3" t="s">
        <v>101</v>
      </c>
    </row>
    <row r="50" spans="1:11" ht="325.8" customHeight="1" x14ac:dyDescent="0.3">
      <c r="A50" s="11">
        <v>9</v>
      </c>
      <c r="B50" s="33" t="s">
        <v>55</v>
      </c>
      <c r="C50" s="33" t="s">
        <v>55</v>
      </c>
      <c r="D50" s="10" t="s">
        <v>66</v>
      </c>
      <c r="E50" s="10" t="s">
        <v>91</v>
      </c>
      <c r="F50" s="11" t="s">
        <v>75</v>
      </c>
      <c r="G50" s="24">
        <f>+I50*20%</f>
        <v>3165197.0920000002</v>
      </c>
      <c r="H50" s="22" t="s">
        <v>114</v>
      </c>
      <c r="I50" s="24">
        <v>15825985.460000001</v>
      </c>
    </row>
    <row r="51" spans="1:11" ht="311.39999999999998" customHeight="1" x14ac:dyDescent="0.3">
      <c r="A51" s="11">
        <v>10</v>
      </c>
      <c r="B51" s="33" t="s">
        <v>72</v>
      </c>
      <c r="C51" s="33"/>
      <c r="D51" s="10" t="s">
        <v>74</v>
      </c>
      <c r="E51" s="10" t="s">
        <v>109</v>
      </c>
      <c r="F51" s="11" t="s">
        <v>71</v>
      </c>
      <c r="G51" s="24">
        <f>+I51*4.303*50%</f>
        <v>2675087.2327399999</v>
      </c>
      <c r="H51" s="22" t="s">
        <v>73</v>
      </c>
      <c r="I51" s="24">
        <v>1243359.1599999999</v>
      </c>
      <c r="K51" s="3" t="s">
        <v>102</v>
      </c>
    </row>
    <row r="52" spans="1:11" ht="80.400000000000006" customHeight="1" x14ac:dyDescent="0.3">
      <c r="A52" s="11">
        <v>11</v>
      </c>
      <c r="B52" s="33" t="s">
        <v>70</v>
      </c>
      <c r="C52" s="33"/>
      <c r="D52" s="12" t="s">
        <v>69</v>
      </c>
      <c r="E52" s="12" t="s">
        <v>94</v>
      </c>
      <c r="F52" s="11" t="s">
        <v>71</v>
      </c>
      <c r="G52" s="24">
        <f>+I52*3.831</f>
        <v>3502300.2</v>
      </c>
      <c r="H52" s="22" t="s">
        <v>87</v>
      </c>
      <c r="I52" s="57">
        <v>914200</v>
      </c>
      <c r="K52" s="30" t="s">
        <v>103</v>
      </c>
    </row>
    <row r="53" spans="1:11" ht="34.799999999999997" customHeight="1" x14ac:dyDescent="0.3">
      <c r="A53" s="25"/>
      <c r="B53" s="25"/>
      <c r="C53" s="25"/>
      <c r="D53" s="26"/>
      <c r="E53" s="26"/>
      <c r="F53" s="25"/>
      <c r="G53" s="25"/>
      <c r="H53" s="27"/>
      <c r="I53" s="28"/>
    </row>
    <row r="54" spans="1:11" ht="13.8" customHeight="1" x14ac:dyDescent="0.3">
      <c r="C54" s="6"/>
      <c r="D54" s="6"/>
      <c r="E54" s="7"/>
      <c r="F54" s="6"/>
      <c r="G54" s="6"/>
      <c r="H54" s="6"/>
      <c r="I54" s="6"/>
    </row>
    <row r="55" spans="1:11" x14ac:dyDescent="0.3">
      <c r="A55" s="2" t="s">
        <v>17</v>
      </c>
      <c r="B55" s="2"/>
      <c r="C55" s="34"/>
      <c r="D55" s="34"/>
      <c r="E55" s="34"/>
      <c r="F55" s="34"/>
      <c r="G55" s="34"/>
      <c r="H55" s="34"/>
      <c r="I55" s="34"/>
    </row>
    <row r="56" spans="1:11" ht="17.399999999999999" x14ac:dyDescent="0.3">
      <c r="A56" s="20" t="s">
        <v>18</v>
      </c>
      <c r="C56" s="6"/>
      <c r="D56" s="6"/>
      <c r="E56" s="7"/>
      <c r="F56" s="6"/>
      <c r="G56" s="6"/>
      <c r="H56" s="6"/>
      <c r="I56" s="6"/>
    </row>
    <row r="57" spans="1:11" ht="14.4" x14ac:dyDescent="0.3">
      <c r="C57" s="6"/>
      <c r="D57" s="6"/>
      <c r="E57" s="7"/>
      <c r="F57" s="6"/>
      <c r="G57" s="6"/>
      <c r="H57" s="6"/>
      <c r="I57" s="6"/>
    </row>
    <row r="58" spans="1:11" ht="14.4" x14ac:dyDescent="0.3">
      <c r="C58" s="6"/>
      <c r="D58" s="6"/>
      <c r="E58" s="7"/>
      <c r="F58" s="6"/>
      <c r="G58" s="6"/>
      <c r="H58" s="6"/>
      <c r="I58" s="6"/>
    </row>
    <row r="59" spans="1:11" x14ac:dyDescent="0.3">
      <c r="C59" s="34"/>
      <c r="D59" s="34"/>
      <c r="E59" s="34"/>
      <c r="F59" s="34"/>
      <c r="G59" s="34"/>
      <c r="H59" s="34"/>
      <c r="I59" s="34"/>
    </row>
    <row r="60" spans="1:11" ht="14.4" x14ac:dyDescent="0.3">
      <c r="C60" s="6"/>
      <c r="D60" s="6"/>
      <c r="E60" s="7"/>
      <c r="F60" s="6"/>
      <c r="G60" s="6"/>
      <c r="H60" s="6"/>
      <c r="I60" s="6"/>
    </row>
    <row r="61" spans="1:11" x14ac:dyDescent="0.3">
      <c r="C61" s="34"/>
      <c r="D61" s="34"/>
      <c r="E61" s="34"/>
      <c r="F61" s="34"/>
      <c r="G61" s="34"/>
      <c r="H61" s="34"/>
      <c r="I61" s="34"/>
    </row>
    <row r="62" spans="1:11" x14ac:dyDescent="0.3">
      <c r="C62" s="35"/>
      <c r="D62" s="35"/>
      <c r="E62" s="35"/>
      <c r="F62" s="35"/>
      <c r="G62" s="35"/>
      <c r="H62" s="35"/>
      <c r="I62" s="35"/>
    </row>
  </sheetData>
  <protectedRanges>
    <protectedRange password="CF7D" sqref="A20 A22:IV23 J24:IV29 J19:IV21" name="Range1"/>
  </protectedRanges>
  <mergeCells count="38">
    <mergeCell ref="A41:A44"/>
    <mergeCell ref="H41:H44"/>
    <mergeCell ref="B47:C47"/>
    <mergeCell ref="B48:C48"/>
    <mergeCell ref="I4:J4"/>
    <mergeCell ref="B38:C38"/>
    <mergeCell ref="A2:B4"/>
    <mergeCell ref="C2:H3"/>
    <mergeCell ref="I2:J2"/>
    <mergeCell ref="I3:J3"/>
    <mergeCell ref="C4:H4"/>
    <mergeCell ref="A10:B10"/>
    <mergeCell ref="A9:B9"/>
    <mergeCell ref="A8:B8"/>
    <mergeCell ref="A7:B7"/>
    <mergeCell ref="A15:E15"/>
    <mergeCell ref="C10:C11"/>
    <mergeCell ref="C17:D17"/>
    <mergeCell ref="C19:D19"/>
    <mergeCell ref="C21:D21"/>
    <mergeCell ref="H17:I17"/>
    <mergeCell ref="C55:I55"/>
    <mergeCell ref="B49:C49"/>
    <mergeCell ref="F41:F44"/>
    <mergeCell ref="C62:I62"/>
    <mergeCell ref="B46:C46"/>
    <mergeCell ref="C59:I59"/>
    <mergeCell ref="C61:I61"/>
    <mergeCell ref="B51:C51"/>
    <mergeCell ref="B52:C52"/>
    <mergeCell ref="I41:I44"/>
    <mergeCell ref="G41:G44"/>
    <mergeCell ref="E41:E44"/>
    <mergeCell ref="B39:C39"/>
    <mergeCell ref="B40:C40"/>
    <mergeCell ref="B45:C45"/>
    <mergeCell ref="B41:C44"/>
    <mergeCell ref="B50:C50"/>
  </mergeCells>
  <printOptions horizontalCentered="1"/>
  <pageMargins left="0.51181102362204722" right="0.51181102362204722" top="0.74803149606299213" bottom="0.74803149606299213" header="0.31496062992125984" footer="0.31496062992125984"/>
  <pageSetup paperSize="9" scale="38" fitToHeight="2" orientation="landscape" horizontalDpi="1200" r:id="rId1"/>
  <headerFooter alignWithMargins="0">
    <oddFooter xml:space="preserve">&amp;R&amp;7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D010-F528-40AF-ACE2-77AC6E3BB318}">
  <dimension ref="A1:L62"/>
  <sheetViews>
    <sheetView showGridLines="0" view="pageBreakPreview" zoomScale="70" zoomScaleNormal="80" zoomScaleSheetLayoutView="70" workbookViewId="0">
      <selection activeCell="H19" sqref="H19:H20"/>
    </sheetView>
  </sheetViews>
  <sheetFormatPr baseColWidth="10" defaultColWidth="9.109375" defaultRowHeight="13.2" x14ac:dyDescent="0.3"/>
  <cols>
    <col min="1" max="1" width="7" style="3" customWidth="1"/>
    <col min="2" max="2" width="24.6640625" style="3" customWidth="1"/>
    <col min="3" max="3" width="30.109375" style="4" customWidth="1"/>
    <col min="4" max="4" width="64.5546875" style="4" customWidth="1"/>
    <col min="5" max="5" width="149" style="3" customWidth="1"/>
    <col min="6" max="6" width="17.77734375" style="3" customWidth="1"/>
    <col min="7" max="7" width="18.44140625" style="3" customWidth="1"/>
    <col min="8" max="8" width="14.33203125" style="3" customWidth="1"/>
    <col min="9" max="9" width="19.6640625" style="3" customWidth="1"/>
    <col min="10" max="10" width="1.44140625" style="3" customWidth="1"/>
    <col min="11" max="11" width="9.109375" style="3"/>
    <col min="12" max="12" width="12.88671875" style="3" customWidth="1"/>
    <col min="13" max="16384" width="9.109375" style="3"/>
  </cols>
  <sheetData>
    <row r="1" spans="1:10" ht="18" customHeight="1" x14ac:dyDescent="0.3">
      <c r="C1" s="13"/>
      <c r="D1" s="13"/>
      <c r="E1" s="13"/>
      <c r="F1" s="13"/>
      <c r="G1" s="13"/>
      <c r="H1" s="13"/>
      <c r="I1" s="13"/>
    </row>
    <row r="2" spans="1:10" ht="18" customHeight="1" x14ac:dyDescent="0.3">
      <c r="A2" s="45"/>
      <c r="B2" s="45"/>
      <c r="C2" s="46" t="s">
        <v>22</v>
      </c>
      <c r="D2" s="46"/>
      <c r="E2" s="46"/>
      <c r="F2" s="46"/>
      <c r="G2" s="46"/>
      <c r="H2" s="46"/>
      <c r="I2" s="43" t="s">
        <v>29</v>
      </c>
      <c r="J2" s="44"/>
    </row>
    <row r="3" spans="1:10" ht="18" customHeight="1" x14ac:dyDescent="0.3">
      <c r="A3" s="45"/>
      <c r="B3" s="45"/>
      <c r="C3" s="46"/>
      <c r="D3" s="46"/>
      <c r="E3" s="46"/>
      <c r="F3" s="46"/>
      <c r="G3" s="46"/>
      <c r="H3" s="46"/>
      <c r="I3" s="47" t="s">
        <v>20</v>
      </c>
      <c r="J3" s="48"/>
    </row>
    <row r="4" spans="1:10" ht="30.45" customHeight="1" x14ac:dyDescent="0.3">
      <c r="A4" s="45"/>
      <c r="B4" s="45"/>
      <c r="C4" s="49" t="s">
        <v>28</v>
      </c>
      <c r="D4" s="49"/>
      <c r="E4" s="49"/>
      <c r="F4" s="49"/>
      <c r="G4" s="49"/>
      <c r="H4" s="49"/>
      <c r="I4" s="43" t="s">
        <v>42</v>
      </c>
      <c r="J4" s="44"/>
    </row>
    <row r="5" spans="1:10" ht="18" customHeight="1" x14ac:dyDescent="0.3">
      <c r="C5" s="13"/>
      <c r="D5" s="13"/>
      <c r="E5" s="13"/>
      <c r="F5" s="13"/>
      <c r="G5" s="13"/>
      <c r="H5" s="13"/>
      <c r="I5" s="13"/>
    </row>
    <row r="6" spans="1:10" ht="18" customHeight="1" x14ac:dyDescent="0.3">
      <c r="C6" s="13"/>
      <c r="D6" s="13"/>
      <c r="E6" s="13"/>
      <c r="F6" s="13"/>
      <c r="G6" s="13"/>
      <c r="H6" s="13"/>
      <c r="I6" s="13"/>
    </row>
    <row r="7" spans="1:10" ht="19.95" customHeight="1" x14ac:dyDescent="0.3">
      <c r="A7" s="52" t="s">
        <v>23</v>
      </c>
      <c r="B7" s="52"/>
      <c r="C7" s="16" t="s">
        <v>34</v>
      </c>
      <c r="D7" s="13"/>
      <c r="E7" s="13"/>
      <c r="F7" s="13"/>
      <c r="G7" s="13"/>
      <c r="H7" s="13"/>
    </row>
    <row r="8" spans="1:10" ht="19.95" customHeight="1" x14ac:dyDescent="0.3">
      <c r="A8" s="52" t="s">
        <v>24</v>
      </c>
      <c r="B8" s="52"/>
      <c r="C8" s="16" t="s">
        <v>35</v>
      </c>
      <c r="D8" s="13"/>
      <c r="E8" s="13"/>
      <c r="F8" s="13"/>
      <c r="G8" s="13"/>
      <c r="H8" s="13"/>
    </row>
    <row r="9" spans="1:10" ht="19.95" customHeight="1" x14ac:dyDescent="0.3">
      <c r="A9" s="51" t="s">
        <v>25</v>
      </c>
      <c r="B9" s="51"/>
      <c r="C9" s="16" t="s">
        <v>36</v>
      </c>
      <c r="D9" s="13"/>
      <c r="E9" s="13"/>
      <c r="F9" s="13"/>
      <c r="G9" s="13"/>
      <c r="H9" s="13"/>
    </row>
    <row r="10" spans="1:10" ht="19.95" customHeight="1" x14ac:dyDescent="0.3">
      <c r="A10" s="50" t="s">
        <v>26</v>
      </c>
      <c r="B10" s="50"/>
      <c r="C10" s="39" t="s">
        <v>37</v>
      </c>
      <c r="D10" s="13"/>
      <c r="E10" s="13"/>
      <c r="F10" s="13"/>
      <c r="G10" s="13"/>
      <c r="H10" s="13"/>
    </row>
    <row r="11" spans="1:10" ht="12.45" customHeight="1" x14ac:dyDescent="0.3">
      <c r="A11" s="18"/>
      <c r="B11" s="19"/>
      <c r="C11" s="39"/>
      <c r="D11" s="3"/>
    </row>
    <row r="12" spans="1:10" x14ac:dyDescent="0.3">
      <c r="B12" s="13"/>
      <c r="C12" s="13"/>
      <c r="D12" s="13"/>
      <c r="E12" s="13"/>
      <c r="F12" s="13"/>
      <c r="G12" s="13"/>
      <c r="H12" s="13"/>
      <c r="J12" s="2"/>
    </row>
    <row r="13" spans="1:10" ht="14.4" x14ac:dyDescent="0.3">
      <c r="A13" s="17" t="s">
        <v>27</v>
      </c>
      <c r="B13" s="13"/>
      <c r="C13" s="13"/>
      <c r="D13" s="13"/>
      <c r="E13" s="13"/>
      <c r="F13" s="13"/>
      <c r="G13" s="13"/>
      <c r="H13" s="13"/>
      <c r="J13" s="2"/>
    </row>
    <row r="14" spans="1:10" x14ac:dyDescent="0.3">
      <c r="B14" s="1"/>
      <c r="C14" s="1"/>
      <c r="D14" s="1"/>
      <c r="E14" s="1"/>
      <c r="F14" s="1"/>
      <c r="G14" s="1"/>
      <c r="H14" s="1"/>
      <c r="J14" s="1"/>
    </row>
    <row r="15" spans="1:10" ht="13.05" customHeight="1" x14ac:dyDescent="0.3">
      <c r="A15" s="53" t="s">
        <v>19</v>
      </c>
      <c r="B15" s="53"/>
      <c r="C15" s="53"/>
      <c r="D15" s="53"/>
      <c r="E15" s="53"/>
      <c r="F15" s="6"/>
      <c r="G15" s="6"/>
      <c r="H15" s="6"/>
      <c r="J15" s="1"/>
    </row>
    <row r="16" spans="1:10" ht="13.05" customHeight="1" x14ac:dyDescent="0.3">
      <c r="A16" s="6"/>
      <c r="B16" s="6"/>
      <c r="C16" s="6"/>
      <c r="D16" s="6"/>
      <c r="E16" s="6"/>
      <c r="F16" s="6"/>
      <c r="G16" s="6"/>
      <c r="H16" s="6"/>
      <c r="J16" s="1"/>
    </row>
    <row r="17" spans="1:10" ht="14.55" customHeight="1" x14ac:dyDescent="0.3">
      <c r="A17" s="3" t="s">
        <v>0</v>
      </c>
      <c r="B17" s="15"/>
      <c r="C17" s="40" t="s">
        <v>38</v>
      </c>
      <c r="D17" s="40"/>
      <c r="G17" s="4" t="s">
        <v>1</v>
      </c>
      <c r="H17" s="41" t="s">
        <v>41</v>
      </c>
      <c r="I17" s="41"/>
      <c r="J17" s="1"/>
    </row>
    <row r="18" spans="1:10" x14ac:dyDescent="0.3">
      <c r="C18" s="14"/>
      <c r="D18" s="21"/>
      <c r="G18" s="4"/>
    </row>
    <row r="19" spans="1:10" ht="14.55" customHeight="1" x14ac:dyDescent="0.3">
      <c r="A19" s="3" t="s">
        <v>2</v>
      </c>
      <c r="B19" s="15"/>
      <c r="C19" s="40" t="s">
        <v>39</v>
      </c>
      <c r="D19" s="40"/>
      <c r="G19" s="4" t="s">
        <v>15</v>
      </c>
      <c r="H19" s="58" t="s">
        <v>119</v>
      </c>
      <c r="I19" s="58"/>
    </row>
    <row r="20" spans="1:10" x14ac:dyDescent="0.3">
      <c r="B20" s="4"/>
      <c r="C20" s="14"/>
      <c r="D20" s="14"/>
      <c r="H20" s="3" t="s">
        <v>120</v>
      </c>
    </row>
    <row r="21" spans="1:10" ht="14.55" customHeight="1" x14ac:dyDescent="0.3">
      <c r="A21" s="3" t="s">
        <v>21</v>
      </c>
      <c r="B21" s="15"/>
      <c r="C21" s="40" t="s">
        <v>40</v>
      </c>
      <c r="D21" s="40"/>
    </row>
    <row r="22" spans="1:10" x14ac:dyDescent="0.3">
      <c r="C22" s="5"/>
      <c r="D22" s="5"/>
      <c r="E22" s="5"/>
      <c r="F22" s="5"/>
      <c r="G22" s="5"/>
      <c r="H22" s="5"/>
      <c r="I22" s="5"/>
    </row>
    <row r="23" spans="1:10" x14ac:dyDescent="0.3">
      <c r="C23" s="5"/>
      <c r="D23" s="5"/>
      <c r="E23" s="5"/>
      <c r="F23" s="5"/>
      <c r="G23" s="5"/>
      <c r="H23" s="5"/>
      <c r="I23" s="5"/>
    </row>
    <row r="24" spans="1:10" x14ac:dyDescent="0.3">
      <c r="A24" s="14" t="s">
        <v>112</v>
      </c>
      <c r="C24" s="14"/>
      <c r="D24" s="14"/>
      <c r="E24" s="14"/>
      <c r="F24" s="14"/>
      <c r="G24" s="14"/>
      <c r="H24" s="14"/>
    </row>
    <row r="25" spans="1:10" x14ac:dyDescent="0.3">
      <c r="A25" s="14" t="s">
        <v>3</v>
      </c>
      <c r="C25" s="14"/>
      <c r="D25" s="3"/>
    </row>
    <row r="26" spans="1:10" x14ac:dyDescent="0.3">
      <c r="A26" s="14" t="s">
        <v>115</v>
      </c>
      <c r="C26" s="14"/>
      <c r="D26" s="14"/>
      <c r="E26" s="14"/>
      <c r="F26" s="14"/>
      <c r="G26" s="14"/>
      <c r="H26" s="14"/>
    </row>
    <row r="27" spans="1:10" x14ac:dyDescent="0.3">
      <c r="A27" s="14" t="s">
        <v>116</v>
      </c>
      <c r="C27" s="14"/>
      <c r="D27" s="14"/>
      <c r="E27" s="14"/>
      <c r="F27" s="14"/>
      <c r="G27" s="14"/>
      <c r="H27" s="14"/>
    </row>
    <row r="28" spans="1:10" x14ac:dyDescent="0.3">
      <c r="A28" s="14" t="s">
        <v>5</v>
      </c>
      <c r="C28" s="14"/>
      <c r="D28" s="14"/>
      <c r="E28" s="14"/>
      <c r="F28" s="14"/>
      <c r="G28" s="14"/>
      <c r="H28" s="14"/>
    </row>
    <row r="29" spans="1:10" x14ac:dyDescent="0.3">
      <c r="A29" s="14" t="s">
        <v>6</v>
      </c>
      <c r="C29" s="14"/>
      <c r="D29" s="14"/>
      <c r="E29" s="14"/>
      <c r="F29" s="14"/>
      <c r="G29" s="14"/>
      <c r="H29" s="14"/>
    </row>
    <row r="30" spans="1:10" x14ac:dyDescent="0.3">
      <c r="A30" s="14" t="s">
        <v>33</v>
      </c>
      <c r="C30" s="14"/>
      <c r="D30" s="14"/>
      <c r="E30" s="14"/>
      <c r="F30" s="14"/>
      <c r="G30" s="14"/>
      <c r="H30" s="14"/>
    </row>
    <row r="31" spans="1:10" x14ac:dyDescent="0.3">
      <c r="A31" s="14" t="s">
        <v>31</v>
      </c>
      <c r="C31" s="14"/>
      <c r="D31" s="14"/>
      <c r="E31" s="14"/>
      <c r="F31" s="14"/>
      <c r="G31" s="14"/>
      <c r="H31" s="14"/>
    </row>
    <row r="32" spans="1:10" x14ac:dyDescent="0.3">
      <c r="A32" s="4"/>
      <c r="D32" s="3"/>
    </row>
    <row r="33" spans="1:12" x14ac:dyDescent="0.3">
      <c r="A33" s="14" t="s">
        <v>7</v>
      </c>
      <c r="C33" s="14"/>
      <c r="D33" s="14"/>
      <c r="E33" s="14"/>
      <c r="F33" s="14"/>
      <c r="G33" s="14"/>
      <c r="H33" s="14"/>
    </row>
    <row r="34" spans="1:12" x14ac:dyDescent="0.3">
      <c r="A34" s="14" t="s">
        <v>8</v>
      </c>
      <c r="C34" s="14"/>
      <c r="D34" s="14"/>
      <c r="E34" s="14"/>
      <c r="F34" s="14"/>
      <c r="G34" s="14"/>
      <c r="H34" s="14"/>
    </row>
    <row r="35" spans="1:12" x14ac:dyDescent="0.25">
      <c r="A35" s="8" t="s">
        <v>14</v>
      </c>
      <c r="C35" s="8"/>
      <c r="D35" s="9"/>
      <c r="E35" s="8"/>
      <c r="F35" s="6"/>
      <c r="G35" s="6"/>
      <c r="H35" s="6"/>
    </row>
    <row r="36" spans="1:12" x14ac:dyDescent="0.3">
      <c r="A36" s="14"/>
      <c r="C36" s="14"/>
      <c r="D36" s="14"/>
      <c r="E36" s="14"/>
      <c r="F36" s="14"/>
      <c r="G36" s="14"/>
      <c r="H36" s="14"/>
    </row>
    <row r="37" spans="1:12" ht="14.4" x14ac:dyDescent="0.3">
      <c r="B37" s="2" t="s">
        <v>107</v>
      </c>
      <c r="C37" s="6"/>
      <c r="D37" s="6"/>
      <c r="E37" s="7"/>
      <c r="F37" s="6"/>
      <c r="G37" s="6"/>
      <c r="H37" s="6"/>
      <c r="I37" s="6"/>
    </row>
    <row r="38" spans="1:12" ht="45" customHeight="1" x14ac:dyDescent="0.25">
      <c r="A38" s="32" t="s">
        <v>9</v>
      </c>
      <c r="B38" s="55" t="s">
        <v>10</v>
      </c>
      <c r="C38" s="55"/>
      <c r="D38" s="11" t="s">
        <v>30</v>
      </c>
      <c r="E38" s="56" t="s">
        <v>11</v>
      </c>
      <c r="F38" s="11" t="s">
        <v>12</v>
      </c>
      <c r="G38" s="11" t="s">
        <v>16</v>
      </c>
      <c r="H38" s="11" t="s">
        <v>13</v>
      </c>
      <c r="I38" s="11" t="s">
        <v>32</v>
      </c>
    </row>
    <row r="39" spans="1:12" ht="67.2" customHeight="1" x14ac:dyDescent="0.3">
      <c r="A39" s="11">
        <v>1</v>
      </c>
      <c r="B39" s="33" t="s">
        <v>43</v>
      </c>
      <c r="C39" s="33" t="s">
        <v>43</v>
      </c>
      <c r="D39" s="54" t="s">
        <v>108</v>
      </c>
      <c r="E39" s="12" t="s">
        <v>88</v>
      </c>
      <c r="F39" s="11" t="s">
        <v>62</v>
      </c>
      <c r="G39" s="24">
        <f>+I39*100%</f>
        <v>3074808</v>
      </c>
      <c r="H39" s="22">
        <v>45110</v>
      </c>
      <c r="I39" s="24">
        <v>3074808</v>
      </c>
    </row>
    <row r="40" spans="1:12" ht="103.8" customHeight="1" x14ac:dyDescent="0.3">
      <c r="A40" s="11">
        <v>2</v>
      </c>
      <c r="B40" s="33" t="s">
        <v>43</v>
      </c>
      <c r="C40" s="33" t="s">
        <v>43</v>
      </c>
      <c r="D40" s="54" t="s">
        <v>44</v>
      </c>
      <c r="E40" s="12" t="s">
        <v>89</v>
      </c>
      <c r="F40" s="11" t="s">
        <v>62</v>
      </c>
      <c r="G40" s="24">
        <f>+I40*100%</f>
        <v>13185451</v>
      </c>
      <c r="H40" s="22">
        <v>44865</v>
      </c>
      <c r="I40" s="24">
        <v>13185451</v>
      </c>
    </row>
    <row r="41" spans="1:12" ht="54.75" customHeight="1" x14ac:dyDescent="0.3">
      <c r="A41" s="33">
        <v>3</v>
      </c>
      <c r="B41" s="33" t="s">
        <v>49</v>
      </c>
      <c r="C41" s="33"/>
      <c r="D41" s="54" t="s">
        <v>45</v>
      </c>
      <c r="E41" s="37" t="s">
        <v>90</v>
      </c>
      <c r="F41" s="33" t="s">
        <v>63</v>
      </c>
      <c r="G41" s="36">
        <f>+I41*0.001404</f>
        <v>1828443.1838400001</v>
      </c>
      <c r="H41" s="42" t="s">
        <v>78</v>
      </c>
      <c r="I41" s="36">
        <v>1302309960</v>
      </c>
    </row>
    <row r="42" spans="1:12" ht="54.75" customHeight="1" x14ac:dyDescent="0.3">
      <c r="A42" s="33"/>
      <c r="B42" s="33"/>
      <c r="C42" s="33"/>
      <c r="D42" s="54" t="s">
        <v>46</v>
      </c>
      <c r="E42" s="38"/>
      <c r="F42" s="33"/>
      <c r="G42" s="36"/>
      <c r="H42" s="33"/>
      <c r="I42" s="36"/>
      <c r="L42" s="3" t="s">
        <v>98</v>
      </c>
    </row>
    <row r="43" spans="1:12" ht="57" customHeight="1" x14ac:dyDescent="0.3">
      <c r="A43" s="33"/>
      <c r="B43" s="33"/>
      <c r="C43" s="33"/>
      <c r="D43" s="54" t="s">
        <v>47</v>
      </c>
      <c r="E43" s="38"/>
      <c r="F43" s="33"/>
      <c r="G43" s="36"/>
      <c r="H43" s="33"/>
      <c r="I43" s="36"/>
    </row>
    <row r="44" spans="1:12" ht="54.75" customHeight="1" x14ac:dyDescent="0.3">
      <c r="A44" s="33"/>
      <c r="B44" s="33"/>
      <c r="C44" s="33"/>
      <c r="D44" s="54" t="s">
        <v>48</v>
      </c>
      <c r="E44" s="38"/>
      <c r="F44" s="33"/>
      <c r="G44" s="36"/>
      <c r="H44" s="33"/>
      <c r="I44" s="36"/>
    </row>
    <row r="45" spans="1:12" ht="94.8" customHeight="1" x14ac:dyDescent="0.3">
      <c r="A45" s="11">
        <v>4</v>
      </c>
      <c r="B45" s="33" t="s">
        <v>77</v>
      </c>
      <c r="C45" s="33" t="s">
        <v>50</v>
      </c>
      <c r="D45" s="12" t="s">
        <v>56</v>
      </c>
      <c r="E45" s="12" t="s">
        <v>95</v>
      </c>
      <c r="F45" s="11" t="s">
        <v>80</v>
      </c>
      <c r="G45" s="24">
        <f>+I45*3.274</f>
        <v>119337.3</v>
      </c>
      <c r="H45" s="22" t="s">
        <v>76</v>
      </c>
      <c r="I45" s="24">
        <v>36450</v>
      </c>
      <c r="L45" s="3" t="s">
        <v>97</v>
      </c>
    </row>
    <row r="46" spans="1:12" ht="265.2" customHeight="1" x14ac:dyDescent="0.3">
      <c r="A46" s="11">
        <v>5</v>
      </c>
      <c r="B46" s="33" t="s">
        <v>51</v>
      </c>
      <c r="C46" s="33" t="s">
        <v>51</v>
      </c>
      <c r="D46" s="10" t="s">
        <v>57</v>
      </c>
      <c r="E46" s="10" t="s">
        <v>105</v>
      </c>
      <c r="F46" s="11" t="s">
        <v>86</v>
      </c>
      <c r="G46" s="24">
        <f>+I46*3.824</f>
        <v>552568</v>
      </c>
      <c r="H46" s="22" t="s">
        <v>79</v>
      </c>
      <c r="I46" s="24">
        <v>144500</v>
      </c>
      <c r="L46" s="29" t="s">
        <v>99</v>
      </c>
    </row>
    <row r="47" spans="1:12" ht="409.6" customHeight="1" x14ac:dyDescent="0.3">
      <c r="A47" s="11">
        <v>6</v>
      </c>
      <c r="B47" s="33" t="s">
        <v>52</v>
      </c>
      <c r="C47" s="33" t="s">
        <v>52</v>
      </c>
      <c r="D47" s="10" t="s">
        <v>82</v>
      </c>
      <c r="E47" s="10" t="s">
        <v>92</v>
      </c>
      <c r="F47" s="11" t="s">
        <v>86</v>
      </c>
      <c r="G47" s="24">
        <f>+I47*0.001026</f>
        <v>19505.251526399999</v>
      </c>
      <c r="H47" s="22" t="s">
        <v>81</v>
      </c>
      <c r="I47" s="24">
        <v>19010966.399999999</v>
      </c>
      <c r="K47" s="30" t="s">
        <v>83</v>
      </c>
      <c r="L47" s="29">
        <v>42254</v>
      </c>
    </row>
    <row r="48" spans="1:12" ht="99.6" customHeight="1" x14ac:dyDescent="0.3">
      <c r="A48" s="11">
        <v>7</v>
      </c>
      <c r="B48" s="33" t="s">
        <v>53</v>
      </c>
      <c r="C48" s="33" t="s">
        <v>53</v>
      </c>
      <c r="D48" s="10" t="s">
        <v>64</v>
      </c>
      <c r="E48" s="10" t="s">
        <v>96</v>
      </c>
      <c r="F48" s="11" t="s">
        <v>85</v>
      </c>
      <c r="G48" s="24">
        <f>(570935.831*3.382)*40%</f>
        <v>772361.99217680003</v>
      </c>
      <c r="H48" s="22" t="s">
        <v>84</v>
      </c>
      <c r="I48" s="24">
        <v>13074939.310000001</v>
      </c>
      <c r="K48" s="3" t="s">
        <v>100</v>
      </c>
      <c r="L48" s="3" t="s">
        <v>104</v>
      </c>
    </row>
    <row r="49" spans="1:11" ht="76.2" customHeight="1" x14ac:dyDescent="0.3">
      <c r="A49" s="11">
        <v>8</v>
      </c>
      <c r="B49" s="33" t="s">
        <v>54</v>
      </c>
      <c r="C49" s="33" t="s">
        <v>54</v>
      </c>
      <c r="D49" s="10" t="s">
        <v>65</v>
      </c>
      <c r="E49" s="10" t="s">
        <v>106</v>
      </c>
      <c r="F49" s="11" t="s">
        <v>58</v>
      </c>
      <c r="G49" s="24">
        <f>+I49*3.785*40%</f>
        <v>1337859.9379600002</v>
      </c>
      <c r="H49" s="22">
        <v>41535</v>
      </c>
      <c r="I49" s="24">
        <v>883659.14</v>
      </c>
      <c r="K49" s="3" t="s">
        <v>101</v>
      </c>
    </row>
    <row r="50" spans="1:11" ht="325.8" customHeight="1" x14ac:dyDescent="0.3">
      <c r="A50" s="11">
        <v>9</v>
      </c>
      <c r="B50" s="33" t="s">
        <v>55</v>
      </c>
      <c r="C50" s="33" t="s">
        <v>55</v>
      </c>
      <c r="D50" s="10" t="s">
        <v>66</v>
      </c>
      <c r="E50" s="10" t="s">
        <v>91</v>
      </c>
      <c r="F50" s="11" t="s">
        <v>75</v>
      </c>
      <c r="G50" s="24">
        <f>+I50*20%</f>
        <v>3165197.0920000002</v>
      </c>
      <c r="H50" s="22">
        <v>42565</v>
      </c>
      <c r="I50" s="24">
        <v>15825985.460000001</v>
      </c>
    </row>
    <row r="51" spans="1:11" ht="311.39999999999998" customHeight="1" x14ac:dyDescent="0.3">
      <c r="A51" s="11">
        <v>10</v>
      </c>
      <c r="B51" s="33" t="s">
        <v>72</v>
      </c>
      <c r="C51" s="33"/>
      <c r="D51" s="10" t="s">
        <v>74</v>
      </c>
      <c r="E51" s="10" t="s">
        <v>93</v>
      </c>
      <c r="F51" s="11" t="s">
        <v>71</v>
      </c>
      <c r="G51" s="24">
        <f>+I51*4.303*50%</f>
        <v>2675087.2327399999</v>
      </c>
      <c r="H51" s="22" t="s">
        <v>73</v>
      </c>
      <c r="I51" s="24">
        <v>1243359.1599999999</v>
      </c>
      <c r="K51" s="3" t="s">
        <v>102</v>
      </c>
    </row>
    <row r="52" spans="1:11" ht="80.400000000000006" customHeight="1" x14ac:dyDescent="0.3">
      <c r="A52" s="11">
        <v>11</v>
      </c>
      <c r="B52" s="33" t="s">
        <v>70</v>
      </c>
      <c r="C52" s="33"/>
      <c r="D52" s="12" t="s">
        <v>69</v>
      </c>
      <c r="E52" s="12" t="s">
        <v>94</v>
      </c>
      <c r="F52" s="11" t="s">
        <v>71</v>
      </c>
      <c r="G52" s="24">
        <f>+I52*3.831</f>
        <v>3502300.2</v>
      </c>
      <c r="H52" s="22" t="s">
        <v>87</v>
      </c>
      <c r="I52" s="57">
        <v>914200</v>
      </c>
      <c r="K52" s="30" t="s">
        <v>103</v>
      </c>
    </row>
    <row r="53" spans="1:11" ht="34.799999999999997" customHeight="1" x14ac:dyDescent="0.3">
      <c r="A53" s="25"/>
      <c r="B53" s="25"/>
      <c r="C53" s="25"/>
      <c r="D53" s="26"/>
      <c r="E53" s="26"/>
      <c r="F53" s="25"/>
      <c r="G53" s="25"/>
      <c r="H53" s="27"/>
      <c r="I53" s="28"/>
    </row>
    <row r="54" spans="1:11" ht="13.8" customHeight="1" x14ac:dyDescent="0.3">
      <c r="C54" s="6"/>
      <c r="D54" s="6"/>
      <c r="E54" s="7"/>
      <c r="F54" s="6"/>
      <c r="G54" s="6"/>
      <c r="H54" s="6"/>
      <c r="I54" s="6"/>
    </row>
    <row r="55" spans="1:11" x14ac:dyDescent="0.3">
      <c r="A55" s="2" t="s">
        <v>17</v>
      </c>
      <c r="B55" s="2"/>
      <c r="C55" s="34"/>
      <c r="D55" s="34"/>
      <c r="E55" s="34"/>
      <c r="F55" s="34"/>
      <c r="G55" s="34"/>
      <c r="H55" s="34"/>
      <c r="I55" s="34"/>
    </row>
    <row r="56" spans="1:11" ht="17.399999999999999" x14ac:dyDescent="0.3">
      <c r="A56" s="20" t="s">
        <v>18</v>
      </c>
      <c r="C56" s="6"/>
      <c r="D56" s="6"/>
      <c r="E56" s="7"/>
      <c r="F56" s="6"/>
      <c r="G56" s="6"/>
      <c r="H56" s="6"/>
      <c r="I56" s="6"/>
    </row>
    <row r="57" spans="1:11" ht="14.4" x14ac:dyDescent="0.3">
      <c r="C57" s="6"/>
      <c r="D57" s="6"/>
      <c r="E57" s="7"/>
      <c r="F57" s="6"/>
      <c r="G57" s="6"/>
      <c r="H57" s="6"/>
      <c r="I57" s="6"/>
    </row>
    <row r="58" spans="1:11" ht="14.4" x14ac:dyDescent="0.3">
      <c r="C58" s="6"/>
      <c r="D58" s="6"/>
      <c r="E58" s="7"/>
      <c r="F58" s="6"/>
      <c r="G58" s="6"/>
      <c r="H58" s="6"/>
      <c r="I58" s="6"/>
    </row>
    <row r="59" spans="1:11" x14ac:dyDescent="0.3">
      <c r="C59" s="34"/>
      <c r="D59" s="34"/>
      <c r="E59" s="34"/>
      <c r="F59" s="34"/>
      <c r="G59" s="34"/>
      <c r="H59" s="34"/>
      <c r="I59" s="34"/>
    </row>
    <row r="60" spans="1:11" ht="14.4" x14ac:dyDescent="0.3">
      <c r="C60" s="6"/>
      <c r="D60" s="6"/>
      <c r="E60" s="7"/>
      <c r="F60" s="6"/>
      <c r="G60" s="6"/>
      <c r="H60" s="6"/>
      <c r="I60" s="6"/>
    </row>
    <row r="61" spans="1:11" x14ac:dyDescent="0.3">
      <c r="C61" s="34"/>
      <c r="D61" s="34"/>
      <c r="E61" s="34"/>
      <c r="F61" s="34"/>
      <c r="G61" s="34"/>
      <c r="H61" s="34"/>
      <c r="I61" s="34"/>
    </row>
    <row r="62" spans="1:11" x14ac:dyDescent="0.3">
      <c r="C62" s="35"/>
      <c r="D62" s="35"/>
      <c r="E62" s="35"/>
      <c r="F62" s="35"/>
      <c r="G62" s="35"/>
      <c r="H62" s="35"/>
      <c r="I62" s="35"/>
    </row>
  </sheetData>
  <protectedRanges>
    <protectedRange password="CF7D" sqref="A20 A22:IV23 J24:IV29 J19:IV21" name="Range1"/>
  </protectedRanges>
  <mergeCells count="38">
    <mergeCell ref="C59:I59"/>
    <mergeCell ref="C61:I61"/>
    <mergeCell ref="C62:I62"/>
    <mergeCell ref="B48:C48"/>
    <mergeCell ref="B49:C49"/>
    <mergeCell ref="B50:C50"/>
    <mergeCell ref="B51:C51"/>
    <mergeCell ref="B52:C52"/>
    <mergeCell ref="C55:I55"/>
    <mergeCell ref="A41:A44"/>
    <mergeCell ref="B41:C44"/>
    <mergeCell ref="G41:G44"/>
    <mergeCell ref="H41:H44"/>
    <mergeCell ref="I41:I44"/>
    <mergeCell ref="E41:E44"/>
    <mergeCell ref="F41:F44"/>
    <mergeCell ref="H17:I17"/>
    <mergeCell ref="C19:D19"/>
    <mergeCell ref="C21:D21"/>
    <mergeCell ref="B47:C47"/>
    <mergeCell ref="B39:C39"/>
    <mergeCell ref="B40:C40"/>
    <mergeCell ref="B45:C45"/>
    <mergeCell ref="B46:C46"/>
    <mergeCell ref="B38:C38"/>
    <mergeCell ref="A7:B7"/>
    <mergeCell ref="A8:B8"/>
    <mergeCell ref="A9:B9"/>
    <mergeCell ref="A10:B10"/>
    <mergeCell ref="C10:C11"/>
    <mergeCell ref="A15:E15"/>
    <mergeCell ref="C17:D17"/>
    <mergeCell ref="A2:B4"/>
    <mergeCell ref="C2:H3"/>
    <mergeCell ref="I2:J2"/>
    <mergeCell ref="I3:J3"/>
    <mergeCell ref="C4:H4"/>
    <mergeCell ref="I4:J4"/>
  </mergeCells>
  <printOptions horizontalCentered="1"/>
  <pageMargins left="0.70866141732283472" right="0.70866141732283472" top="0.74803149606299213" bottom="0.74803149606299213" header="0.31496062992125984" footer="0.31496062992125984"/>
  <pageSetup paperSize="9" scale="37" orientation="landscape" horizontalDpi="1200" r:id="rId1"/>
  <headerFooter alignWithMargins="0">
    <oddFooter xml:space="preserve">&amp;R&amp;7 </oddFooter>
  </headerFooter>
  <colBreaks count="1" manualBreakCount="1">
    <brk id="9" max="5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D62C3-E365-4B8E-9167-5867DE74B51F}">
  <sheetPr>
    <pageSetUpPr fitToPage="1"/>
  </sheetPr>
  <dimension ref="A1:J50"/>
  <sheetViews>
    <sheetView showGridLines="0" view="pageBreakPreview" topLeftCell="A9" zoomScale="70" zoomScaleNormal="80" zoomScaleSheetLayoutView="70" workbookViewId="0">
      <selection activeCell="A25" sqref="A25"/>
    </sheetView>
  </sheetViews>
  <sheetFormatPr baseColWidth="10" defaultColWidth="9.109375" defaultRowHeight="13.2" x14ac:dyDescent="0.3"/>
  <cols>
    <col min="1" max="1" width="7" style="3" customWidth="1"/>
    <col min="2" max="2" width="24.6640625" style="3" customWidth="1"/>
    <col min="3" max="3" width="30.109375" style="4" customWidth="1"/>
    <col min="4" max="4" width="72" style="4" customWidth="1"/>
    <col min="5" max="5" width="45.77734375" style="3" customWidth="1"/>
    <col min="6" max="6" width="17.77734375" style="3" customWidth="1"/>
    <col min="7" max="7" width="15.6640625" style="3" customWidth="1"/>
    <col min="8" max="8" width="16.5546875" style="3" customWidth="1"/>
    <col min="9" max="9" width="27.109375" style="3" customWidth="1"/>
    <col min="10" max="10" width="1.44140625" style="3" customWidth="1"/>
    <col min="11" max="16384" width="9.109375" style="3"/>
  </cols>
  <sheetData>
    <row r="1" spans="1:10" ht="18" customHeight="1" x14ac:dyDescent="0.3">
      <c r="C1" s="13"/>
      <c r="D1" s="13"/>
      <c r="E1" s="13"/>
      <c r="F1" s="13"/>
      <c r="G1" s="13"/>
      <c r="H1" s="13"/>
      <c r="I1" s="13"/>
    </row>
    <row r="2" spans="1:10" ht="18" customHeight="1" x14ac:dyDescent="0.3">
      <c r="A2" s="45"/>
      <c r="B2" s="45"/>
      <c r="C2" s="46" t="s">
        <v>22</v>
      </c>
      <c r="D2" s="46"/>
      <c r="E2" s="46"/>
      <c r="F2" s="46"/>
      <c r="G2" s="46"/>
      <c r="H2" s="46"/>
      <c r="I2" s="43" t="s">
        <v>29</v>
      </c>
      <c r="J2" s="44"/>
    </row>
    <row r="3" spans="1:10" ht="18" customHeight="1" x14ac:dyDescent="0.3">
      <c r="A3" s="45"/>
      <c r="B3" s="45"/>
      <c r="C3" s="46"/>
      <c r="D3" s="46"/>
      <c r="E3" s="46"/>
      <c r="F3" s="46"/>
      <c r="G3" s="46"/>
      <c r="H3" s="46"/>
      <c r="I3" s="47" t="s">
        <v>20</v>
      </c>
      <c r="J3" s="48"/>
    </row>
    <row r="4" spans="1:10" ht="30.45" customHeight="1" x14ac:dyDescent="0.3">
      <c r="A4" s="45"/>
      <c r="B4" s="45"/>
      <c r="C4" s="49" t="s">
        <v>28</v>
      </c>
      <c r="D4" s="49"/>
      <c r="E4" s="49"/>
      <c r="F4" s="49"/>
      <c r="G4" s="49"/>
      <c r="H4" s="49"/>
      <c r="I4" s="43" t="s">
        <v>42</v>
      </c>
      <c r="J4" s="44"/>
    </row>
    <row r="5" spans="1:10" ht="18" customHeight="1" x14ac:dyDescent="0.3">
      <c r="C5" s="13"/>
      <c r="D5" s="13"/>
      <c r="E5" s="13"/>
      <c r="F5" s="13"/>
      <c r="G5" s="13"/>
      <c r="H5" s="13"/>
      <c r="I5" s="13"/>
    </row>
    <row r="6" spans="1:10" ht="18" customHeight="1" x14ac:dyDescent="0.3">
      <c r="C6" s="13"/>
      <c r="D6" s="13"/>
      <c r="E6" s="13"/>
      <c r="F6" s="13"/>
      <c r="G6" s="13"/>
      <c r="H6" s="13"/>
      <c r="I6" s="13"/>
    </row>
    <row r="7" spans="1:10" ht="19.95" customHeight="1" x14ac:dyDescent="0.3">
      <c r="A7" s="52" t="s">
        <v>23</v>
      </c>
      <c r="B7" s="52"/>
      <c r="C7" s="16" t="s">
        <v>34</v>
      </c>
      <c r="D7" s="13"/>
      <c r="E7" s="13"/>
      <c r="F7" s="13"/>
      <c r="G7" s="13"/>
      <c r="H7" s="13"/>
    </row>
    <row r="8" spans="1:10" ht="19.95" customHeight="1" x14ac:dyDescent="0.3">
      <c r="A8" s="52" t="s">
        <v>24</v>
      </c>
      <c r="B8" s="52"/>
      <c r="C8" s="16" t="s">
        <v>35</v>
      </c>
      <c r="D8" s="13"/>
      <c r="E8" s="13"/>
      <c r="F8" s="13"/>
      <c r="G8" s="13"/>
      <c r="H8" s="13"/>
    </row>
    <row r="9" spans="1:10" ht="19.95" customHeight="1" x14ac:dyDescent="0.3">
      <c r="A9" s="51" t="s">
        <v>25</v>
      </c>
      <c r="B9" s="51"/>
      <c r="C9" s="16" t="s">
        <v>36</v>
      </c>
      <c r="D9" s="13"/>
      <c r="E9" s="13"/>
      <c r="F9" s="13"/>
      <c r="G9" s="13"/>
      <c r="H9" s="13"/>
    </row>
    <row r="10" spans="1:10" ht="19.95" customHeight="1" x14ac:dyDescent="0.3">
      <c r="A10" s="50" t="s">
        <v>26</v>
      </c>
      <c r="B10" s="50"/>
      <c r="C10" s="39" t="s">
        <v>37</v>
      </c>
      <c r="D10" s="13"/>
      <c r="E10" s="13"/>
      <c r="F10" s="13"/>
      <c r="G10" s="13"/>
      <c r="H10" s="13"/>
    </row>
    <row r="11" spans="1:10" ht="12.45" customHeight="1" x14ac:dyDescent="0.3">
      <c r="A11" s="18"/>
      <c r="B11" s="19"/>
      <c r="C11" s="39"/>
      <c r="D11" s="3"/>
    </row>
    <row r="12" spans="1:10" x14ac:dyDescent="0.3">
      <c r="B12" s="13"/>
      <c r="C12" s="13"/>
      <c r="D12" s="13"/>
      <c r="E12" s="13"/>
      <c r="F12" s="13"/>
      <c r="G12" s="13"/>
      <c r="H12" s="13"/>
      <c r="J12" s="2"/>
    </row>
    <row r="13" spans="1:10" ht="14.4" x14ac:dyDescent="0.3">
      <c r="A13" s="17" t="s">
        <v>27</v>
      </c>
      <c r="B13" s="13"/>
      <c r="C13" s="13"/>
      <c r="D13" s="13"/>
      <c r="E13" s="13"/>
      <c r="F13" s="13"/>
      <c r="G13" s="13"/>
      <c r="H13" s="13"/>
      <c r="J13" s="2"/>
    </row>
    <row r="14" spans="1:10" x14ac:dyDescent="0.3">
      <c r="B14" s="1"/>
      <c r="C14" s="1"/>
      <c r="D14" s="1"/>
      <c r="E14" s="1"/>
      <c r="F14" s="1"/>
      <c r="G14" s="1"/>
      <c r="H14" s="1"/>
      <c r="J14" s="1"/>
    </row>
    <row r="15" spans="1:10" ht="13.05" customHeight="1" x14ac:dyDescent="0.3">
      <c r="A15" s="53" t="s">
        <v>19</v>
      </c>
      <c r="B15" s="53"/>
      <c r="C15" s="53"/>
      <c r="D15" s="53"/>
      <c r="E15" s="53"/>
      <c r="F15" s="6"/>
      <c r="G15" s="6"/>
      <c r="H15" s="6"/>
      <c r="J15" s="1"/>
    </row>
    <row r="16" spans="1:10" ht="13.05" customHeight="1" x14ac:dyDescent="0.3">
      <c r="A16" s="6"/>
      <c r="B16" s="6"/>
      <c r="C16" s="6"/>
      <c r="D16" s="6"/>
      <c r="E16" s="6"/>
      <c r="F16" s="6"/>
      <c r="G16" s="6"/>
      <c r="H16" s="6"/>
      <c r="J16" s="1"/>
    </row>
    <row r="17" spans="1:10" ht="14.55" customHeight="1" x14ac:dyDescent="0.3">
      <c r="A17" s="3" t="s">
        <v>0</v>
      </c>
      <c r="B17" s="15"/>
      <c r="C17" s="40" t="s">
        <v>38</v>
      </c>
      <c r="D17" s="40"/>
      <c r="G17" s="4" t="s">
        <v>1</v>
      </c>
      <c r="H17" s="41" t="s">
        <v>41</v>
      </c>
      <c r="I17" s="41"/>
      <c r="J17" s="1"/>
    </row>
    <row r="18" spans="1:10" x14ac:dyDescent="0.3">
      <c r="C18" s="14"/>
      <c r="D18" s="21"/>
      <c r="G18" s="4"/>
    </row>
    <row r="19" spans="1:10" ht="14.55" customHeight="1" x14ac:dyDescent="0.3">
      <c r="A19" s="3" t="s">
        <v>2</v>
      </c>
      <c r="B19" s="15"/>
      <c r="C19" s="40" t="s">
        <v>39</v>
      </c>
      <c r="D19" s="40"/>
      <c r="G19" s="4" t="s">
        <v>15</v>
      </c>
      <c r="H19" s="58" t="s">
        <v>119</v>
      </c>
      <c r="I19" s="63"/>
    </row>
    <row r="20" spans="1:10" x14ac:dyDescent="0.3">
      <c r="B20" s="4"/>
      <c r="C20" s="14"/>
      <c r="D20" s="14"/>
      <c r="H20" s="3" t="s">
        <v>120</v>
      </c>
    </row>
    <row r="21" spans="1:10" ht="14.55" customHeight="1" x14ac:dyDescent="0.3">
      <c r="A21" s="3" t="s">
        <v>21</v>
      </c>
      <c r="B21" s="15"/>
      <c r="C21" s="40" t="s">
        <v>40</v>
      </c>
      <c r="D21" s="40"/>
    </row>
    <row r="22" spans="1:10" x14ac:dyDescent="0.3">
      <c r="C22" s="5"/>
      <c r="D22" s="5"/>
      <c r="E22" s="5"/>
      <c r="F22" s="5"/>
      <c r="G22" s="5"/>
      <c r="H22" s="5"/>
      <c r="I22" s="5"/>
    </row>
    <row r="23" spans="1:10" x14ac:dyDescent="0.3">
      <c r="C23" s="5"/>
      <c r="D23" s="5"/>
      <c r="E23" s="5"/>
      <c r="F23" s="5"/>
      <c r="G23" s="5"/>
      <c r="H23" s="5"/>
      <c r="I23" s="5"/>
    </row>
    <row r="24" spans="1:10" x14ac:dyDescent="0.3">
      <c r="A24" s="14" t="s">
        <v>121</v>
      </c>
      <c r="C24" s="14"/>
      <c r="D24" s="14"/>
      <c r="E24" s="14"/>
      <c r="F24" s="14"/>
      <c r="G24" s="14"/>
      <c r="H24" s="14"/>
    </row>
    <row r="25" spans="1:10" x14ac:dyDescent="0.3">
      <c r="A25" s="14" t="s">
        <v>3</v>
      </c>
      <c r="C25" s="14"/>
      <c r="D25" s="3"/>
    </row>
    <row r="26" spans="1:10" x14ac:dyDescent="0.3">
      <c r="A26" s="14" t="s">
        <v>118</v>
      </c>
      <c r="C26" s="14"/>
      <c r="D26" s="14"/>
      <c r="E26" s="14"/>
      <c r="F26" s="14"/>
      <c r="G26" s="14"/>
      <c r="H26" s="14"/>
    </row>
    <row r="27" spans="1:10" x14ac:dyDescent="0.3">
      <c r="A27" s="14" t="s">
        <v>4</v>
      </c>
      <c r="C27" s="14"/>
      <c r="D27" s="14"/>
      <c r="E27" s="14"/>
      <c r="F27" s="14"/>
      <c r="G27" s="14"/>
      <c r="H27" s="14"/>
    </row>
    <row r="28" spans="1:10" x14ac:dyDescent="0.3">
      <c r="A28" s="14" t="s">
        <v>5</v>
      </c>
      <c r="C28" s="14"/>
      <c r="D28" s="14"/>
      <c r="E28" s="14"/>
      <c r="F28" s="14"/>
      <c r="G28" s="14"/>
      <c r="H28" s="14"/>
    </row>
    <row r="29" spans="1:10" x14ac:dyDescent="0.3">
      <c r="A29" s="14" t="s">
        <v>6</v>
      </c>
      <c r="C29" s="14"/>
      <c r="D29" s="14"/>
      <c r="E29" s="14"/>
      <c r="F29" s="14"/>
      <c r="G29" s="14"/>
      <c r="H29" s="14"/>
    </row>
    <row r="30" spans="1:10" x14ac:dyDescent="0.3">
      <c r="A30" s="14" t="s">
        <v>33</v>
      </c>
      <c r="C30" s="14"/>
      <c r="D30" s="14"/>
      <c r="E30" s="14"/>
      <c r="F30" s="14"/>
      <c r="G30" s="14"/>
      <c r="H30" s="14"/>
    </row>
    <row r="31" spans="1:10" x14ac:dyDescent="0.3">
      <c r="A31" s="14" t="s">
        <v>31</v>
      </c>
      <c r="C31" s="14"/>
      <c r="D31" s="14"/>
      <c r="E31" s="14"/>
      <c r="F31" s="14"/>
      <c r="G31" s="14"/>
      <c r="H31" s="14"/>
    </row>
    <row r="32" spans="1:10" x14ac:dyDescent="0.3">
      <c r="A32" s="4"/>
      <c r="D32" s="3"/>
    </row>
    <row r="33" spans="1:9" x14ac:dyDescent="0.3">
      <c r="A33" s="14" t="s">
        <v>7</v>
      </c>
      <c r="C33" s="14"/>
      <c r="D33" s="14"/>
      <c r="E33" s="14"/>
      <c r="F33" s="14"/>
      <c r="G33" s="14"/>
      <c r="H33" s="14"/>
    </row>
    <row r="34" spans="1:9" x14ac:dyDescent="0.3">
      <c r="A34" s="14" t="s">
        <v>8</v>
      </c>
      <c r="C34" s="14"/>
      <c r="D34" s="14"/>
      <c r="E34" s="14"/>
      <c r="F34" s="14"/>
      <c r="G34" s="14"/>
      <c r="H34" s="14"/>
    </row>
    <row r="35" spans="1:9" x14ac:dyDescent="0.25">
      <c r="A35" s="8" t="s">
        <v>14</v>
      </c>
      <c r="C35" s="8"/>
      <c r="D35" s="9"/>
      <c r="E35" s="8"/>
      <c r="F35" s="6"/>
      <c r="G35" s="6"/>
      <c r="H35" s="6"/>
    </row>
    <row r="36" spans="1:9" x14ac:dyDescent="0.3">
      <c r="A36" s="14"/>
      <c r="C36" s="14"/>
      <c r="D36" s="14"/>
      <c r="E36" s="14"/>
      <c r="F36" s="14"/>
      <c r="G36" s="14"/>
      <c r="H36" s="14"/>
    </row>
    <row r="37" spans="1:9" ht="14.4" x14ac:dyDescent="0.3">
      <c r="B37" s="2" t="s">
        <v>68</v>
      </c>
      <c r="C37" s="6"/>
      <c r="D37" s="6"/>
      <c r="E37" s="7"/>
      <c r="F37" s="6"/>
      <c r="G37" s="6"/>
      <c r="H37" s="6"/>
      <c r="I37" s="6"/>
    </row>
    <row r="38" spans="1:9" ht="45" customHeight="1" x14ac:dyDescent="0.25">
      <c r="A38" s="32" t="s">
        <v>9</v>
      </c>
      <c r="B38" s="55" t="s">
        <v>10</v>
      </c>
      <c r="C38" s="55"/>
      <c r="D38" s="11" t="s">
        <v>30</v>
      </c>
      <c r="E38" s="56" t="s">
        <v>11</v>
      </c>
      <c r="F38" s="11" t="s">
        <v>12</v>
      </c>
      <c r="G38" s="11" t="s">
        <v>16</v>
      </c>
      <c r="H38" s="11" t="s">
        <v>13</v>
      </c>
      <c r="I38" s="32" t="s">
        <v>32</v>
      </c>
    </row>
    <row r="39" spans="1:9" ht="62.25" customHeight="1" x14ac:dyDescent="0.3">
      <c r="A39" s="11">
        <v>1</v>
      </c>
      <c r="B39" s="33" t="s">
        <v>61</v>
      </c>
      <c r="C39" s="33"/>
      <c r="D39" s="23" t="s">
        <v>59</v>
      </c>
      <c r="E39" s="10" t="s">
        <v>110</v>
      </c>
      <c r="F39" s="11" t="s">
        <v>60</v>
      </c>
      <c r="G39" s="24">
        <f>+I39*4.025*40%</f>
        <v>9053548.5810000002</v>
      </c>
      <c r="H39" s="22" t="s">
        <v>117</v>
      </c>
      <c r="I39" s="31">
        <v>5623322.0999999996</v>
      </c>
    </row>
    <row r="40" spans="1:9" ht="72.599999999999994" customHeight="1" x14ac:dyDescent="0.3">
      <c r="A40" s="11">
        <v>2</v>
      </c>
      <c r="B40" s="33" t="s">
        <v>70</v>
      </c>
      <c r="C40" s="33"/>
      <c r="D40" s="12" t="s">
        <v>69</v>
      </c>
      <c r="E40" s="12" t="s">
        <v>94</v>
      </c>
      <c r="F40" s="11" t="s">
        <v>71</v>
      </c>
      <c r="G40" s="24">
        <f>+I40*3.831</f>
        <v>3502300.2</v>
      </c>
      <c r="H40" s="22" t="s">
        <v>87</v>
      </c>
      <c r="I40" s="31">
        <v>914200</v>
      </c>
    </row>
    <row r="41" spans="1:9" ht="66.75" customHeight="1" x14ac:dyDescent="0.3">
      <c r="A41" s="11">
        <v>3</v>
      </c>
      <c r="B41" s="33"/>
      <c r="C41" s="33"/>
      <c r="D41" s="12"/>
      <c r="E41" s="12"/>
      <c r="F41" s="11"/>
      <c r="G41" s="11"/>
      <c r="H41" s="22"/>
      <c r="I41" s="11"/>
    </row>
    <row r="42" spans="1:9" ht="13.8" customHeight="1" x14ac:dyDescent="0.3">
      <c r="C42" s="6"/>
      <c r="D42" s="6"/>
      <c r="E42" s="7"/>
      <c r="F42" s="6"/>
      <c r="G42" s="6"/>
      <c r="H42" s="6"/>
      <c r="I42" s="6"/>
    </row>
    <row r="43" spans="1:9" x14ac:dyDescent="0.3">
      <c r="A43" s="2" t="s">
        <v>17</v>
      </c>
      <c r="B43" s="2"/>
      <c r="C43" s="34"/>
      <c r="D43" s="34"/>
      <c r="E43" s="34"/>
      <c r="F43" s="34"/>
      <c r="G43" s="34"/>
      <c r="H43" s="34"/>
      <c r="I43" s="34"/>
    </row>
    <row r="44" spans="1:9" ht="17.399999999999999" x14ac:dyDescent="0.3">
      <c r="A44" s="20" t="s">
        <v>18</v>
      </c>
      <c r="C44" s="6"/>
      <c r="D44" s="6"/>
      <c r="E44" s="7"/>
      <c r="F44" s="6"/>
      <c r="G44" s="6"/>
      <c r="H44" s="6"/>
      <c r="I44" s="6"/>
    </row>
    <row r="45" spans="1:9" ht="14.4" x14ac:dyDescent="0.3">
      <c r="C45" s="6"/>
      <c r="D45" s="6"/>
      <c r="E45" s="7"/>
      <c r="F45" s="6"/>
      <c r="G45" s="6"/>
      <c r="H45" s="6"/>
      <c r="I45" s="6"/>
    </row>
    <row r="46" spans="1:9" ht="14.4" x14ac:dyDescent="0.3">
      <c r="C46" s="6"/>
      <c r="D46" s="6"/>
      <c r="E46" s="7"/>
      <c r="F46" s="6"/>
      <c r="G46" s="6"/>
      <c r="H46" s="6"/>
      <c r="I46" s="6"/>
    </row>
    <row r="47" spans="1:9" x14ac:dyDescent="0.3">
      <c r="C47" s="34"/>
      <c r="D47" s="34"/>
      <c r="E47" s="34"/>
      <c r="F47" s="34"/>
      <c r="G47" s="34"/>
      <c r="H47" s="34"/>
      <c r="I47" s="34"/>
    </row>
    <row r="48" spans="1:9" ht="14.4" x14ac:dyDescent="0.3">
      <c r="C48" s="6"/>
      <c r="D48" s="6"/>
      <c r="E48" s="7"/>
      <c r="F48" s="6"/>
      <c r="G48" s="6"/>
      <c r="H48" s="6"/>
      <c r="I48" s="6"/>
    </row>
    <row r="49" spans="3:9" x14ac:dyDescent="0.3">
      <c r="C49" s="34"/>
      <c r="D49" s="34"/>
      <c r="E49" s="34"/>
      <c r="F49" s="34"/>
      <c r="G49" s="34"/>
      <c r="H49" s="34"/>
      <c r="I49" s="34"/>
    </row>
    <row r="50" spans="3:9" x14ac:dyDescent="0.3">
      <c r="C50" s="35"/>
      <c r="D50" s="35"/>
      <c r="E50" s="35"/>
      <c r="F50" s="35"/>
      <c r="G50" s="35"/>
      <c r="H50" s="35"/>
      <c r="I50" s="35"/>
    </row>
  </sheetData>
  <protectedRanges>
    <protectedRange password="CF7D" sqref="A20 J19:IW21 J24:IW29 A22:IW23" name="Range1"/>
  </protectedRanges>
  <mergeCells count="24">
    <mergeCell ref="C47:I47"/>
    <mergeCell ref="C49:I49"/>
    <mergeCell ref="C50:I50"/>
    <mergeCell ref="B39:C39"/>
    <mergeCell ref="B40:C40"/>
    <mergeCell ref="B41:C41"/>
    <mergeCell ref="C19:D19"/>
    <mergeCell ref="C21:D21"/>
    <mergeCell ref="C43:I43"/>
    <mergeCell ref="B38:C38"/>
    <mergeCell ref="A15:E15"/>
    <mergeCell ref="C17:D17"/>
    <mergeCell ref="A2:B4"/>
    <mergeCell ref="C2:H3"/>
    <mergeCell ref="I2:J2"/>
    <mergeCell ref="I3:J3"/>
    <mergeCell ref="C4:H4"/>
    <mergeCell ref="I4:J4"/>
    <mergeCell ref="A7:B7"/>
    <mergeCell ref="A8:B8"/>
    <mergeCell ref="A9:B9"/>
    <mergeCell ref="A10:B10"/>
    <mergeCell ref="C10:C11"/>
    <mergeCell ref="H17:I17"/>
  </mergeCells>
  <printOptions horizontalCentered="1"/>
  <pageMargins left="0.70866141732283472" right="0.70866141732283472" top="0.74803149606299213" bottom="0.74803149606299213" header="0.31496062992125984" footer="0.31496062992125984"/>
  <pageSetup paperSize="9" scale="50" orientation="landscape" horizontalDpi="1200" r:id="rId1"/>
  <headerFooter alignWithMargins="0">
    <oddFooter xml:space="preserve">&amp;R&amp;7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A4995-CDD4-43F0-893A-0FE56047058E}">
  <dimension ref="B1:F23"/>
  <sheetViews>
    <sheetView workbookViewId="0">
      <selection activeCell="F19" sqref="F19"/>
    </sheetView>
  </sheetViews>
  <sheetFormatPr baseColWidth="10" defaultRowHeight="14.4" x14ac:dyDescent="0.3"/>
  <cols>
    <col min="2" max="2" width="14.33203125" style="3" customWidth="1"/>
    <col min="4" max="4" width="2.109375" customWidth="1"/>
  </cols>
  <sheetData>
    <row r="1" spans="2:6" x14ac:dyDescent="0.3">
      <c r="B1" s="6"/>
    </row>
    <row r="2" spans="2:6" x14ac:dyDescent="0.3">
      <c r="B2" s="11" t="s">
        <v>13</v>
      </c>
    </row>
    <row r="3" spans="2:6" x14ac:dyDescent="0.3">
      <c r="B3" s="22">
        <v>45110</v>
      </c>
    </row>
    <row r="4" spans="2:6" x14ac:dyDescent="0.3">
      <c r="B4" s="22">
        <v>44865</v>
      </c>
    </row>
    <row r="5" spans="2:6" ht="14.4" customHeight="1" x14ac:dyDescent="0.3">
      <c r="B5" s="59">
        <v>41478</v>
      </c>
      <c r="C5" s="60">
        <v>42129</v>
      </c>
      <c r="E5">
        <f>C5-B5</f>
        <v>651</v>
      </c>
      <c r="F5" s="61">
        <f>E5/365</f>
        <v>1.7835616438356163</v>
      </c>
    </row>
    <row r="6" spans="2:6" x14ac:dyDescent="0.3">
      <c r="B6" s="22">
        <v>43312</v>
      </c>
      <c r="C6" s="22">
        <v>43924</v>
      </c>
      <c r="E6">
        <f t="shared" ref="E6:E13" si="0">C6-B6</f>
        <v>612</v>
      </c>
      <c r="F6" s="61">
        <f t="shared" ref="F6:F11" si="1">E6/365</f>
        <v>1.6767123287671233</v>
      </c>
    </row>
    <row r="7" spans="2:6" x14ac:dyDescent="0.3">
      <c r="B7" s="22">
        <v>40896</v>
      </c>
      <c r="C7" s="22">
        <v>41545</v>
      </c>
      <c r="E7">
        <f t="shared" si="0"/>
        <v>649</v>
      </c>
      <c r="F7" s="61">
        <f t="shared" si="1"/>
        <v>1.7780821917808218</v>
      </c>
    </row>
    <row r="8" spans="2:6" x14ac:dyDescent="0.3">
      <c r="B8" s="22">
        <v>42262</v>
      </c>
      <c r="C8" s="22">
        <v>43830</v>
      </c>
      <c r="E8">
        <f t="shared" si="0"/>
        <v>1568</v>
      </c>
      <c r="F8" s="61">
        <f t="shared" si="1"/>
        <v>4.2958904109589042</v>
      </c>
    </row>
    <row r="9" spans="2:6" x14ac:dyDescent="0.3">
      <c r="B9" s="22">
        <v>42545</v>
      </c>
      <c r="C9" s="22">
        <v>43305</v>
      </c>
      <c r="E9">
        <f t="shared" si="0"/>
        <v>760</v>
      </c>
      <c r="F9" s="61">
        <f t="shared" si="1"/>
        <v>2.0821917808219177</v>
      </c>
    </row>
    <row r="10" spans="2:6" x14ac:dyDescent="0.3">
      <c r="B10" s="22">
        <v>41535</v>
      </c>
      <c r="C10" s="22">
        <v>42200</v>
      </c>
      <c r="E10">
        <f t="shared" si="0"/>
        <v>665</v>
      </c>
      <c r="F10" s="61">
        <f t="shared" si="1"/>
        <v>1.821917808219178</v>
      </c>
    </row>
    <row r="11" spans="2:6" x14ac:dyDescent="0.3">
      <c r="B11" s="22">
        <v>42565</v>
      </c>
      <c r="C11" s="22">
        <v>43816</v>
      </c>
      <c r="E11">
        <f t="shared" si="0"/>
        <v>1251</v>
      </c>
      <c r="F11" s="61">
        <f t="shared" si="1"/>
        <v>3.4273972602739726</v>
      </c>
    </row>
    <row r="12" spans="2:6" x14ac:dyDescent="0.3">
      <c r="B12" s="22">
        <v>40135</v>
      </c>
      <c r="C12" s="22">
        <v>42670</v>
      </c>
      <c r="E12">
        <f t="shared" si="0"/>
        <v>2535</v>
      </c>
      <c r="F12" s="61">
        <f t="shared" ref="F12:F13" si="2">E12/365</f>
        <v>6.9452054794520546</v>
      </c>
    </row>
    <row r="13" spans="2:6" x14ac:dyDescent="0.3">
      <c r="B13" s="22">
        <v>38959</v>
      </c>
      <c r="C13" s="22">
        <v>41991</v>
      </c>
      <c r="E13">
        <f t="shared" si="0"/>
        <v>3032</v>
      </c>
      <c r="F13" s="61">
        <f t="shared" si="2"/>
        <v>8.3068493150684937</v>
      </c>
    </row>
    <row r="14" spans="2:6" ht="15.6" x14ac:dyDescent="0.3">
      <c r="B14" s="27"/>
      <c r="F14" s="62">
        <f>SUM(F5:F13)</f>
        <v>32.117808219178087</v>
      </c>
    </row>
    <row r="15" spans="2:6" x14ac:dyDescent="0.3">
      <c r="B15" s="6"/>
    </row>
    <row r="16" spans="2:6" x14ac:dyDescent="0.3">
      <c r="B16"/>
    </row>
    <row r="17" spans="2:6" x14ac:dyDescent="0.3">
      <c r="B17" s="22">
        <v>44474</v>
      </c>
      <c r="C17" s="22">
        <v>45275</v>
      </c>
      <c r="E17">
        <f t="shared" ref="E17" si="3">C17-B17</f>
        <v>801</v>
      </c>
      <c r="F17" s="61">
        <f t="shared" ref="F17" si="4">E17/365</f>
        <v>2.1945205479452055</v>
      </c>
    </row>
    <row r="18" spans="2:6" x14ac:dyDescent="0.3">
      <c r="B18" s="6"/>
      <c r="F18" s="61">
        <f>F13+F17</f>
        <v>10.5013698630137</v>
      </c>
    </row>
    <row r="19" spans="2:6" x14ac:dyDescent="0.3">
      <c r="B19" s="6"/>
    </row>
    <row r="20" spans="2:6" x14ac:dyDescent="0.3">
      <c r="B20"/>
    </row>
    <row r="21" spans="2:6" x14ac:dyDescent="0.3">
      <c r="B21" s="6"/>
    </row>
    <row r="22" spans="2:6" x14ac:dyDescent="0.3">
      <c r="B22"/>
    </row>
    <row r="23" spans="2:6" x14ac:dyDescent="0.3">
      <c r="B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23621CA3-0CD3-4E11-B062-D923F1F58160}">
  <ds:schemaRefs>
    <ds:schemaRef ds:uri="http://schemas.microsoft.com/sharepoint/v3/contenttype/forms"/>
  </ds:schemaRefs>
</ds:datastoreItem>
</file>

<file path=customXml/itemProps2.xml><?xml version="1.0" encoding="utf-8"?>
<ds:datastoreItem xmlns:ds="http://schemas.openxmlformats.org/officeDocument/2006/customXml" ds:itemID="{9688562E-7C71-4B3D-B7C5-B55158E925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C7202D-A9FF-4124-A398-E38B7A4079DD}">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EXPERIENCIA 1</vt:lpstr>
      <vt:lpstr>EXPERIENCIA 2</vt:lpstr>
      <vt:lpstr>EXPERIENCIA 3</vt:lpstr>
      <vt:lpstr>Hoja1</vt:lpstr>
      <vt:lpstr>'EXPERIENCIA 1'!Área_de_impresión</vt:lpstr>
      <vt:lpstr>'EXPERIENCIA 2'!Área_de_impresión</vt:lpstr>
      <vt:lpstr>'EXPERIENCIA 3'!Área_de_impresión</vt:lpstr>
      <vt:lpstr>'EXPERIENCIA 1'!Títulos_a_imprimir</vt:lpstr>
      <vt:lpstr>'EXPERIENCIA 2'!Títulos_a_imprimir</vt:lpstr>
      <vt:lpstr>'EXPERIENCIA 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OHLA</dc:creator>
  <cp:lastModifiedBy>Ludy Velarde Orellana</cp:lastModifiedBy>
  <cp:lastPrinted>2024-08-21T22:59:41Z</cp:lastPrinted>
  <dcterms:created xsi:type="dcterms:W3CDTF">2012-06-27T22:54:22Z</dcterms:created>
  <dcterms:modified xsi:type="dcterms:W3CDTF">2024-08-21T22:59:46Z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